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예산서\2022년\1차추경\"/>
    </mc:Choice>
  </mc:AlternateContent>
  <bookViews>
    <workbookView xWindow="-120" yWindow="-120" windowWidth="29040" windowHeight="15840" tabRatio="592"/>
  </bookViews>
  <sheets>
    <sheet name="총괄" sheetId="5" r:id="rId1"/>
    <sheet name="세입" sheetId="3" r:id="rId2"/>
    <sheet name="세출" sheetId="1" r:id="rId3"/>
  </sheets>
  <definedNames>
    <definedName name="_xlnm._FilterDatabase" localSheetId="2" hidden="1">세출!$A$2:$P$2</definedName>
    <definedName name="_xlnm.Print_Area" localSheetId="1">세입!$A$1:$G$44</definedName>
    <definedName name="_xlnm.Print_Area" localSheetId="0">총괄!$A$1:$L$18</definedName>
    <definedName name="_xlnm.Print_Titles" localSheetId="2">세출!$2:$2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174" i="1" l="1"/>
  <c r="AB16" i="1" l="1"/>
  <c r="AB17" i="1" s="1"/>
  <c r="AB14" i="1"/>
  <c r="AB15" i="1"/>
  <c r="AB10" i="1"/>
  <c r="AB32" i="1"/>
  <c r="AB18" i="1" l="1"/>
  <c r="AB11" i="1" l="1"/>
  <c r="AB12" i="1"/>
  <c r="D6" i="5" l="1"/>
  <c r="E6" i="5"/>
  <c r="F15" i="5"/>
  <c r="N41" i="3"/>
  <c r="K42" i="3"/>
  <c r="N18" i="3" l="1"/>
  <c r="L18" i="5" l="1"/>
  <c r="L17" i="5"/>
  <c r="AB127" i="1" l="1"/>
  <c r="AB117" i="1"/>
  <c r="E255" i="1" l="1"/>
  <c r="E250" i="1"/>
  <c r="S255" i="1" l="1"/>
  <c r="AB53" i="1" l="1"/>
  <c r="AB35" i="1"/>
  <c r="S250" i="1" l="1"/>
  <c r="AB122" i="1" l="1"/>
  <c r="AB245" i="1" l="1"/>
  <c r="S243" i="1" s="1"/>
  <c r="N245" i="1"/>
  <c r="E243" i="1" l="1"/>
  <c r="S251" i="1" l="1"/>
  <c r="S246" i="1"/>
  <c r="E246" i="1"/>
  <c r="E251" i="1"/>
  <c r="N254" i="1" l="1"/>
  <c r="AB254" i="1"/>
  <c r="S252" i="1" s="1"/>
  <c r="E252" i="1" l="1"/>
  <c r="AB249" i="1"/>
  <c r="S247" i="1" s="1"/>
  <c r="N249" i="1"/>
  <c r="AC128" i="1"/>
  <c r="AC107" i="1"/>
  <c r="AC85" i="1"/>
  <c r="AC101" i="1"/>
  <c r="AC104" i="1"/>
  <c r="AC81" i="1"/>
  <c r="AC61" i="1"/>
  <c r="E247" i="1" l="1"/>
  <c r="N40" i="1"/>
  <c r="AB40" i="1"/>
  <c r="AC39" i="1"/>
  <c r="AC33" i="1"/>
  <c r="N41" i="1" l="1"/>
  <c r="E40" i="1" l="1"/>
  <c r="S276" i="1"/>
  <c r="S275" i="1"/>
  <c r="AB274" i="1"/>
  <c r="S273" i="1"/>
  <c r="S272" i="1"/>
  <c r="AB271" i="1"/>
  <c r="S270" i="1" s="1"/>
  <c r="AB269" i="1"/>
  <c r="S264" i="1" s="1"/>
  <c r="AB263" i="1"/>
  <c r="S257" i="1" s="1"/>
  <c r="S256" i="1"/>
  <c r="S242" i="1"/>
  <c r="S241" i="1"/>
  <c r="AB240" i="1"/>
  <c r="S240" i="1" s="1"/>
  <c r="S239" i="1"/>
  <c r="AB238" i="1"/>
  <c r="S236" i="1" s="1"/>
  <c r="S235" i="1"/>
  <c r="S234" i="1"/>
  <c r="S233" i="1"/>
  <c r="S232" i="1"/>
  <c r="AB231" i="1"/>
  <c r="S229" i="1" s="1"/>
  <c r="S228" i="1"/>
  <c r="S227" i="1"/>
  <c r="AB226" i="1"/>
  <c r="S226" i="1" s="1"/>
  <c r="S225" i="1"/>
  <c r="S224" i="1"/>
  <c r="AB217" i="1"/>
  <c r="AB216" i="1"/>
  <c r="AB210" i="1"/>
  <c r="AB209" i="1"/>
  <c r="AB208" i="1"/>
  <c r="S203" i="1" s="1"/>
  <c r="AB202" i="1"/>
  <c r="AB201" i="1"/>
  <c r="AB195" i="1"/>
  <c r="AB194" i="1"/>
  <c r="AB193" i="1"/>
  <c r="AB190" i="1"/>
  <c r="AB189" i="1"/>
  <c r="AB188" i="1"/>
  <c r="AB187" i="1"/>
  <c r="AB186" i="1"/>
  <c r="AB185" i="1"/>
  <c r="AB183" i="1"/>
  <c r="AB182" i="1"/>
  <c r="AB181" i="1"/>
  <c r="AB178" i="1"/>
  <c r="AB179" i="1" s="1"/>
  <c r="S178" i="1" s="1"/>
  <c r="AB176" i="1"/>
  <c r="AB177" i="1" s="1"/>
  <c r="AB173" i="1"/>
  <c r="AB166" i="1"/>
  <c r="AB165" i="1"/>
  <c r="AB160" i="1"/>
  <c r="AB159" i="1"/>
  <c r="AB153" i="1"/>
  <c r="AB152" i="1"/>
  <c r="AB146" i="1"/>
  <c r="AB145" i="1"/>
  <c r="AB139" i="1"/>
  <c r="AB138" i="1"/>
  <c r="AB126" i="1"/>
  <c r="AB125" i="1"/>
  <c r="AB124" i="1"/>
  <c r="AB123" i="1"/>
  <c r="AB121" i="1"/>
  <c r="AB120" i="1"/>
  <c r="AB119" i="1"/>
  <c r="AB115" i="1"/>
  <c r="AB114" i="1"/>
  <c r="AB113" i="1"/>
  <c r="AB112" i="1"/>
  <c r="AB116" i="1" s="1"/>
  <c r="AB110" i="1"/>
  <c r="AB111" i="1" s="1"/>
  <c r="AB106" i="1"/>
  <c r="AB105" i="1"/>
  <c r="AB103" i="1"/>
  <c r="AB102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4" i="1"/>
  <c r="AB83" i="1"/>
  <c r="AB82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4" i="1"/>
  <c r="AB63" i="1"/>
  <c r="AB60" i="1"/>
  <c r="AB59" i="1"/>
  <c r="AB58" i="1"/>
  <c r="AB57" i="1"/>
  <c r="AB56" i="1"/>
  <c r="AB55" i="1"/>
  <c r="AB52" i="1"/>
  <c r="AB51" i="1"/>
  <c r="AB50" i="1"/>
  <c r="AB48" i="1"/>
  <c r="AB47" i="1"/>
  <c r="AB46" i="1"/>
  <c r="AB45" i="1"/>
  <c r="AB44" i="1"/>
  <c r="AB43" i="1"/>
  <c r="AB38" i="1"/>
  <c r="AB37" i="1"/>
  <c r="AB36" i="1"/>
  <c r="AB30" i="1"/>
  <c r="AB29" i="1"/>
  <c r="AB28" i="1"/>
  <c r="AB27" i="1"/>
  <c r="AB26" i="1"/>
  <c r="AB25" i="1"/>
  <c r="AB24" i="1"/>
  <c r="AB23" i="1"/>
  <c r="S14" i="1"/>
  <c r="AB9" i="1"/>
  <c r="AB8" i="1"/>
  <c r="AB7" i="1"/>
  <c r="AB6" i="1"/>
  <c r="S167" i="1" l="1"/>
  <c r="AB101" i="1"/>
  <c r="AB128" i="1"/>
  <c r="S117" i="1" s="1"/>
  <c r="AB118" i="1"/>
  <c r="AB42" i="1"/>
  <c r="S133" i="1"/>
  <c r="S192" i="1"/>
  <c r="AB49" i="1"/>
  <c r="AB39" i="1"/>
  <c r="AB131" i="1"/>
  <c r="AB132" i="1"/>
  <c r="AB81" i="1"/>
  <c r="S66" i="1" s="1"/>
  <c r="S274" i="1"/>
  <c r="S161" i="1"/>
  <c r="AB222" i="1"/>
  <c r="S197" i="1"/>
  <c r="AB223" i="1"/>
  <c r="AB65" i="1"/>
  <c r="AB104" i="1"/>
  <c r="S102" i="1" s="1"/>
  <c r="AB184" i="1"/>
  <c r="AB191" i="1" s="1"/>
  <c r="AB180" i="1" s="1"/>
  <c r="AB54" i="1"/>
  <c r="AB107" i="1"/>
  <c r="S105" i="1" s="1"/>
  <c r="S86" i="1"/>
  <c r="S154" i="1"/>
  <c r="AB33" i="1"/>
  <c r="S23" i="1" s="1"/>
  <c r="AB85" i="1"/>
  <c r="S82" i="1" s="1"/>
  <c r="S147" i="1"/>
  <c r="AB196" i="1"/>
  <c r="S193" i="1" s="1"/>
  <c r="S140" i="1"/>
  <c r="AB41" i="1"/>
  <c r="S110" i="1"/>
  <c r="AB175" i="1"/>
  <c r="S176" i="1"/>
  <c r="S175" i="1" s="1"/>
  <c r="S131" i="1" l="1"/>
  <c r="AB130" i="1"/>
  <c r="AB129" i="1" s="1"/>
  <c r="AB61" i="1"/>
  <c r="AB34" i="1" s="1"/>
  <c r="AB109" i="1"/>
  <c r="S112" i="1"/>
  <c r="S63" i="1"/>
  <c r="S62" i="1" s="1"/>
  <c r="AB62" i="1"/>
  <c r="AB108" i="1"/>
  <c r="S35" i="1"/>
  <c r="S40" i="1"/>
  <c r="AB19" i="1"/>
  <c r="S209" i="1"/>
  <c r="S181" i="1"/>
  <c r="S180" i="1" s="1"/>
  <c r="AB20" i="1"/>
  <c r="AB21" i="1"/>
  <c r="S130" i="1" l="1"/>
  <c r="S129" i="1" s="1"/>
  <c r="S109" i="1"/>
  <c r="S108" i="1" s="1"/>
  <c r="AB22" i="1"/>
  <c r="S42" i="1"/>
  <c r="S34" i="1" s="1"/>
  <c r="S18" i="1" l="1"/>
  <c r="S5" i="1" s="1"/>
  <c r="S4" i="1" s="1"/>
  <c r="S3" i="1" s="1"/>
  <c r="AB5" i="1"/>
  <c r="AB4" i="1" s="1"/>
  <c r="AB3" i="1" s="1"/>
  <c r="N44" i="3"/>
  <c r="K43" i="3" s="1"/>
  <c r="K37" i="3"/>
  <c r="N36" i="3"/>
  <c r="K35" i="3" s="1"/>
  <c r="N34" i="3"/>
  <c r="K33" i="3" s="1"/>
  <c r="N27" i="3"/>
  <c r="N32" i="3" s="1"/>
  <c r="N19" i="3"/>
  <c r="K11" i="3"/>
  <c r="N10" i="3"/>
  <c r="K8" i="3" s="1"/>
  <c r="N7" i="3"/>
  <c r="N3" i="3" l="1"/>
  <c r="K4" i="3"/>
  <c r="K19" i="3" l="1"/>
  <c r="K3" i="3" s="1"/>
  <c r="N44" i="1"/>
  <c r="E234" i="1" l="1"/>
  <c r="N121" i="1" l="1"/>
  <c r="N114" i="1"/>
  <c r="N47" i="1"/>
  <c r="N6" i="1" l="1"/>
  <c r="G18" i="3" l="1"/>
  <c r="E242" i="1" l="1"/>
  <c r="E235" i="1" l="1"/>
  <c r="N112" i="1"/>
  <c r="N240" i="1" l="1"/>
  <c r="N190" i="1" l="1"/>
  <c r="N189" i="1"/>
  <c r="N188" i="1"/>
  <c r="N187" i="1"/>
  <c r="N186" i="1"/>
  <c r="N185" i="1"/>
  <c r="N183" i="1"/>
  <c r="N182" i="1"/>
  <c r="N181" i="1"/>
  <c r="N184" i="1" l="1"/>
  <c r="N125" i="1"/>
  <c r="N14" i="1"/>
  <c r="N15" i="1" l="1"/>
  <c r="N191" i="1"/>
  <c r="E14" i="1" l="1"/>
  <c r="L16" i="5"/>
  <c r="J6" i="5"/>
  <c r="F16" i="5" l="1"/>
  <c r="F14" i="5"/>
  <c r="N124" i="1" l="1"/>
  <c r="N123" i="1"/>
  <c r="N192" i="1" l="1"/>
  <c r="N152" i="1" l="1"/>
  <c r="N153" i="1"/>
  <c r="N99" i="1" l="1"/>
  <c r="N60" i="1"/>
  <c r="N8" i="1" l="1"/>
  <c r="L15" i="5" l="1"/>
  <c r="L14" i="5"/>
  <c r="L13" i="5"/>
  <c r="L12" i="5"/>
  <c r="L11" i="5"/>
  <c r="L10" i="5"/>
  <c r="L9" i="5"/>
  <c r="L8" i="5"/>
  <c r="K6" i="5"/>
  <c r="F13" i="5"/>
  <c r="F12" i="5"/>
  <c r="F11" i="5"/>
  <c r="F10" i="5"/>
  <c r="F9" i="5"/>
  <c r="F8" i="5"/>
  <c r="F7" i="5" l="1"/>
  <c r="F6" i="5" s="1"/>
  <c r="L7" i="5"/>
  <c r="L6" i="5"/>
  <c r="N32" i="1" l="1"/>
  <c r="E240" i="1" l="1"/>
  <c r="E239" i="1"/>
  <c r="N194" i="1" l="1"/>
  <c r="N98" i="1"/>
  <c r="N30" i="1" l="1"/>
  <c r="N29" i="1"/>
  <c r="N28" i="1"/>
  <c r="N27" i="1"/>
  <c r="N26" i="1"/>
  <c r="N25" i="1"/>
  <c r="N24" i="1"/>
  <c r="N23" i="1"/>
  <c r="N33" i="1" l="1"/>
  <c r="N263" i="1"/>
  <c r="E23" i="1" l="1"/>
  <c r="E241" i="1"/>
  <c r="N48" i="1"/>
  <c r="N46" i="1"/>
  <c r="N238" i="1"/>
  <c r="E236" i="1" l="1"/>
  <c r="N202" i="1"/>
  <c r="N201" i="1" l="1"/>
  <c r="N209" i="1" l="1"/>
  <c r="E232" i="1" l="1"/>
  <c r="N195" i="1" l="1"/>
  <c r="N193" i="1"/>
  <c r="N178" i="1"/>
  <c r="N176" i="1"/>
  <c r="N120" i="1"/>
  <c r="N126" i="1"/>
  <c r="N119" i="1"/>
  <c r="N117" i="1"/>
  <c r="N110" i="1"/>
  <c r="N115" i="1"/>
  <c r="N113" i="1"/>
  <c r="N106" i="1"/>
  <c r="N105" i="1"/>
  <c r="N103" i="1"/>
  <c r="N102" i="1"/>
  <c r="N217" i="1"/>
  <c r="N216" i="1"/>
  <c r="N210" i="1"/>
  <c r="N208" i="1"/>
  <c r="N160" i="1"/>
  <c r="N159" i="1"/>
  <c r="N146" i="1"/>
  <c r="N145" i="1"/>
  <c r="N139" i="1"/>
  <c r="N138" i="1"/>
  <c r="N88" i="1"/>
  <c r="N89" i="1"/>
  <c r="N90" i="1"/>
  <c r="N91" i="1"/>
  <c r="N92" i="1"/>
  <c r="N93" i="1"/>
  <c r="N94" i="1"/>
  <c r="N95" i="1"/>
  <c r="N96" i="1"/>
  <c r="N97" i="1"/>
  <c r="N100" i="1"/>
  <c r="N87" i="1"/>
  <c r="N86" i="1"/>
  <c r="N84" i="1"/>
  <c r="N83" i="1"/>
  <c r="N82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66" i="1"/>
  <c r="N64" i="1"/>
  <c r="N63" i="1"/>
  <c r="N58" i="1"/>
  <c r="N55" i="1"/>
  <c r="N59" i="1"/>
  <c r="N57" i="1"/>
  <c r="N56" i="1"/>
  <c r="N53" i="1"/>
  <c r="N52" i="1"/>
  <c r="N51" i="1"/>
  <c r="N50" i="1"/>
  <c r="N43" i="1"/>
  <c r="N45" i="1"/>
  <c r="N37" i="1"/>
  <c r="N35" i="1"/>
  <c r="N36" i="1"/>
  <c r="N38" i="1"/>
  <c r="N222" i="1" l="1"/>
  <c r="N42" i="1"/>
  <c r="N54" i="1"/>
  <c r="N223" i="1"/>
  <c r="N101" i="1"/>
  <c r="N131" i="1"/>
  <c r="N118" i="1"/>
  <c r="N132" i="1"/>
  <c r="N9" i="1"/>
  <c r="N7" i="1"/>
  <c r="N13" i="1" s="1"/>
  <c r="G27" i="3"/>
  <c r="G19" i="3"/>
  <c r="G32" i="3" l="1"/>
  <c r="E209" i="1"/>
  <c r="N226" i="1"/>
  <c r="G44" i="3"/>
  <c r="G41" i="3"/>
  <c r="G36" i="3"/>
  <c r="G34" i="3"/>
  <c r="G10" i="3"/>
  <c r="G7" i="3"/>
  <c r="N274" i="1"/>
  <c r="N271" i="1"/>
  <c r="N269" i="1"/>
  <c r="N231" i="1"/>
  <c r="N196" i="1"/>
  <c r="E181" i="1"/>
  <c r="N179" i="1"/>
  <c r="N177" i="1"/>
  <c r="N174" i="1"/>
  <c r="N173" i="1"/>
  <c r="N166" i="1"/>
  <c r="N165" i="1"/>
  <c r="N128" i="1"/>
  <c r="N116" i="1"/>
  <c r="N111" i="1"/>
  <c r="N107" i="1"/>
  <c r="N104" i="1"/>
  <c r="N85" i="1"/>
  <c r="N81" i="1"/>
  <c r="N65" i="1"/>
  <c r="N49" i="1"/>
  <c r="N39" i="1"/>
  <c r="E276" i="1"/>
  <c r="E275" i="1"/>
  <c r="E273" i="1"/>
  <c r="E272" i="1"/>
  <c r="E256" i="1"/>
  <c r="E233" i="1"/>
  <c r="E228" i="1"/>
  <c r="E227" i="1"/>
  <c r="E225" i="1"/>
  <c r="E224" i="1"/>
  <c r="E203" i="1"/>
  <c r="E192" i="1"/>
  <c r="E154" i="1"/>
  <c r="E147" i="1"/>
  <c r="E140" i="1"/>
  <c r="E133" i="1"/>
  <c r="E131" i="1"/>
  <c r="E35" i="1" l="1"/>
  <c r="E112" i="1"/>
  <c r="N61" i="1"/>
  <c r="E102" i="1"/>
  <c r="E117" i="1"/>
  <c r="E105" i="1"/>
  <c r="H16" i="1"/>
  <c r="E6" i="1"/>
  <c r="E178" i="1"/>
  <c r="E264" i="1"/>
  <c r="E176" i="1"/>
  <c r="E175" i="1" s="1"/>
  <c r="N175" i="1"/>
  <c r="E63" i="1"/>
  <c r="N62" i="1"/>
  <c r="H20" i="1"/>
  <c r="N20" i="1" s="1"/>
  <c r="H19" i="1"/>
  <c r="N19" i="1" s="1"/>
  <c r="H18" i="1"/>
  <c r="N18" i="1" s="1"/>
  <c r="H21" i="1"/>
  <c r="N21" i="1" s="1"/>
  <c r="G3" i="3"/>
  <c r="E229" i="1"/>
  <c r="E180" i="1"/>
  <c r="E193" i="1"/>
  <c r="E167" i="1"/>
  <c r="E274" i="1"/>
  <c r="E161" i="1"/>
  <c r="N109" i="1"/>
  <c r="E110" i="1"/>
  <c r="E226" i="1"/>
  <c r="E270" i="1"/>
  <c r="E257" i="1"/>
  <c r="E86" i="1"/>
  <c r="E82" i="1"/>
  <c r="E66" i="1"/>
  <c r="N180" i="1"/>
  <c r="E197" i="1"/>
  <c r="N108" i="1"/>
  <c r="E130" i="1" l="1"/>
  <c r="E109" i="1"/>
  <c r="E108" i="1" s="1"/>
  <c r="N130" i="1"/>
  <c r="E42" i="1"/>
  <c r="E34" i="1" s="1"/>
  <c r="E129" i="1"/>
  <c r="N16" i="1"/>
  <c r="N34" i="1"/>
  <c r="N22" i="1"/>
  <c r="E62" i="1"/>
  <c r="N129" i="1" l="1"/>
  <c r="N17" i="1"/>
  <c r="E18" i="1"/>
  <c r="D43" i="3"/>
  <c r="D37" i="3"/>
  <c r="D35" i="3"/>
  <c r="D33" i="3"/>
  <c r="D19" i="3"/>
  <c r="D11" i="3"/>
  <c r="D8" i="3"/>
  <c r="D4" i="3"/>
  <c r="E16" i="1" l="1"/>
  <c r="E5" i="1"/>
  <c r="E4" i="1" s="1"/>
  <c r="E3" i="1" s="1"/>
  <c r="N5" i="1"/>
  <c r="D3" i="3"/>
  <c r="N4" i="1" l="1"/>
  <c r="N3" i="1" l="1"/>
</calcChain>
</file>

<file path=xl/comments1.xml><?xml version="1.0" encoding="utf-8"?>
<comments xmlns="http://schemas.openxmlformats.org/spreadsheetml/2006/main">
  <authors>
    <author>최지영</author>
  </authors>
  <commentList>
    <comment ref="G9" authorId="0" shapeId="0">
      <text>
        <r>
          <rPr>
            <b/>
            <sz val="9"/>
            <color indexed="81"/>
            <rFont val="돋움"/>
            <family val="3"/>
            <charset val="129"/>
          </rPr>
          <t>시비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보조금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미확정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예상금액으로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N9" authorId="0" shapeId="0">
      <text>
        <r>
          <rPr>
            <b/>
            <sz val="9"/>
            <color indexed="81"/>
            <rFont val="돋움"/>
            <family val="3"/>
            <charset val="129"/>
          </rPr>
          <t>시비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보조금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미확정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예상금액으로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50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>*50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>=25,000,000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N28" authorId="0" shapeId="0">
      <text>
        <r>
          <rPr>
            <b/>
            <sz val="9"/>
            <color indexed="81"/>
            <rFont val="Tahoma"/>
            <family val="2"/>
          </rPr>
          <t>50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>*50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>=25,000,000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comments2.xml><?xml version="1.0" encoding="utf-8"?>
<comments xmlns="http://schemas.openxmlformats.org/spreadsheetml/2006/main">
  <authors>
    <author>최지영</author>
    <author>COM-12</author>
    <author>USER</author>
  </authors>
  <commentList>
    <comment ref="N31" authorId="0" shapeId="0">
      <text>
        <r>
          <rPr>
            <b/>
            <sz val="9"/>
            <color indexed="81"/>
            <rFont val="돋움"/>
            <family val="3"/>
            <charset val="129"/>
          </rPr>
          <t>복지포인트</t>
        </r>
        <r>
          <rPr>
            <b/>
            <sz val="9"/>
            <color indexed="81"/>
            <rFont val="Tahoma"/>
            <family val="2"/>
          </rPr>
          <t xml:space="preserve"> 48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
</t>
        </r>
      </text>
    </comment>
    <comment ref="F80" authorId="0" shapeId="0">
      <text>
        <r>
          <rPr>
            <b/>
            <sz val="9"/>
            <color indexed="81"/>
            <rFont val="돋움"/>
            <family val="3"/>
            <charset val="129"/>
          </rPr>
          <t>소송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승소비</t>
        </r>
        <r>
          <rPr>
            <b/>
            <sz val="9"/>
            <color indexed="81"/>
            <rFont val="Tahoma"/>
            <family val="2"/>
          </rPr>
          <t xml:space="preserve"> 29,700,000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포함되어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있음</t>
        </r>
      </text>
    </comment>
    <comment ref="H113" authorId="1" shapeId="0">
      <text>
        <r>
          <rPr>
            <b/>
            <sz val="13"/>
            <color indexed="81"/>
            <rFont val="돋움"/>
            <family val="3"/>
            <charset val="129"/>
          </rPr>
          <t>웹센터</t>
        </r>
        <r>
          <rPr>
            <b/>
            <sz val="13"/>
            <color indexed="81"/>
            <rFont val="Tahoma"/>
            <family val="2"/>
          </rPr>
          <t xml:space="preserve"> 2022.5.1 </t>
        </r>
        <r>
          <rPr>
            <b/>
            <sz val="13"/>
            <color indexed="81"/>
            <rFont val="돋움"/>
            <family val="3"/>
            <charset val="129"/>
          </rPr>
          <t>계약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만료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재계약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해야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함</t>
        </r>
        <r>
          <rPr>
            <b/>
            <sz val="13"/>
            <color indexed="81"/>
            <rFont val="Tahoma"/>
            <family val="2"/>
          </rPr>
          <t>.</t>
        </r>
      </text>
    </comment>
    <comment ref="H114" authorId="1" shapeId="0">
      <text>
        <r>
          <rPr>
            <b/>
            <sz val="11"/>
            <color indexed="81"/>
            <rFont val="돋움"/>
            <family val="3"/>
            <charset val="129"/>
          </rPr>
          <t>중앙회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회관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매입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목적으로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매년</t>
        </r>
        <r>
          <rPr>
            <b/>
            <sz val="11"/>
            <color indexed="81"/>
            <rFont val="Tahoma"/>
            <family val="2"/>
          </rPr>
          <t xml:space="preserve"> 3</t>
        </r>
        <r>
          <rPr>
            <b/>
            <sz val="11"/>
            <color indexed="81"/>
            <rFont val="돋움"/>
            <family val="3"/>
            <charset val="129"/>
          </rPr>
          <t>억씩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적립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할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것</t>
        </r>
      </text>
    </comment>
    <comment ref="H115" authorId="1" shapeId="0">
      <text>
        <r>
          <rPr>
            <b/>
            <sz val="11"/>
            <color indexed="81"/>
            <rFont val="돋움"/>
            <family val="3"/>
            <charset val="129"/>
          </rPr>
          <t>미디어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사용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목적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트레일블레이저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차량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구입</t>
        </r>
      </text>
    </comment>
    <comment ref="N229" authorId="0" shapeId="0">
      <text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잔액으로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집행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AB270" authorId="2" shapeId="0">
      <text>
        <r>
          <rPr>
            <b/>
            <sz val="9"/>
            <color indexed="81"/>
            <rFont val="돋움"/>
            <family val="3"/>
            <charset val="129"/>
          </rPr>
          <t>제주지부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법인설립으로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대여금</t>
        </r>
      </text>
    </comment>
  </commentList>
</comments>
</file>

<file path=xl/sharedStrings.xml><?xml version="1.0" encoding="utf-8"?>
<sst xmlns="http://schemas.openxmlformats.org/spreadsheetml/2006/main" count="1416" uniqueCount="371">
  <si>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</si>
  <si>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</si>
  <si>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</si>
  <si>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</si>
  <si>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</si>
  <si>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</si>
  <si>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</si>
  <si>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</si>
  <si>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점자도서관 운영사업</t>
  </si>
  <si>
    <t>홍보사업</t>
  </si>
  <si>
    <t>편의시설설치사업</t>
  </si>
  <si>
    <t>녹음도서제작 및 대여사업</t>
  </si>
  <si>
    <t>기타사업</t>
  </si>
  <si>
    <t>기타행사사업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</si>
  <si>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</si>
  <si>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</si>
  <si>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</si>
  <si>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</si>
  <si>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</si>
  <si>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</si>
  <si>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</si>
  <si>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</si>
  <si>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</si>
  <si>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</si>
  <si>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</si>
  <si>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</si>
  <si>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</si>
  <si>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</si>
  <si>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</si>
  <si>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</si>
  <si>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</si>
  <si>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</si>
  <si>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</si>
  <si>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</si>
  <si>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</si>
  <si>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</si>
  <si>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</si>
  <si>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</si>
  <si>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</si>
  <si>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</si>
  <si>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</si>
  <si>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</si>
  <si>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</si>
  <si>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</si>
  <si>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</si>
  <si>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</si>
  <si>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</si>
  <si>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</si>
  <si>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</si>
  <si>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</si>
  <si>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</si>
  <si>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</si>
  <si>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기타후생경비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</si>
  <si>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</si>
  <si>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</si>
  <si>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</si>
  <si>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</si>
  <si>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</si>
  <si>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직원생일선물비</t>
    <phoneticPr fontId="2" type="noConversion"/>
  </si>
  <si>
    <t>○ 시간외수당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</si>
  <si>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</si>
  <si>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</si>
  <si>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</si>
  <si>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</si>
  <si>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</si>
  <si>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</si>
  <si>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</si>
  <si>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회의비</t>
    <phoneticPr fontId="2" type="noConversion"/>
  </si>
  <si>
    <t>○ 총회비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</si>
  <si>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</si>
  <si>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</si>
  <si>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</si>
  <si>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</si>
  <si>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</si>
  <si>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</si>
  <si>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</si>
  <si>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</si>
  <si>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</si>
  <si>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</si>
  <si>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</si>
  <si>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</si>
  <si>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</si>
  <si>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</si>
  <si>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</si>
  <si>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</si>
  <si>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</si>
  <si>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</si>
  <si>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</si>
  <si>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</si>
  <si>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법률자문수수료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</si>
  <si>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</si>
  <si>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</si>
  <si>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</si>
  <si>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</si>
  <si>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</si>
  <si>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</si>
  <si>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</si>
  <si>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</si>
  <si>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</si>
  <si>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</si>
  <si>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</si>
  <si>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</si>
  <si>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</si>
  <si>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</si>
  <si>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</si>
  <si>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</si>
  <si>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</si>
  <si>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</si>
  <si>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</si>
  <si>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</si>
  <si>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</si>
  <si>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</si>
  <si>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</si>
  <si>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</si>
  <si>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</si>
  <si>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</si>
  <si>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</si>
  <si>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</si>
  <si>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</si>
  <si>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</si>
  <si>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</si>
  <si>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</si>
  <si>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</si>
  <si>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</si>
  <si>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</si>
  <si>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</si>
  <si>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</si>
  <si>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</si>
  <si>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</si>
  <si>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국고</t>
    <phoneticPr fontId="2" type="noConversion"/>
  </si>
  <si>
    <t>자부담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</si>
  <si>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</si>
  <si>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</si>
  <si>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</si>
  <si>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</si>
  <si>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</si>
  <si>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</si>
  <si>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</si>
  <si>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</si>
  <si>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</si>
  <si>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</si>
  <si>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</si>
  <si>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</si>
  <si>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</si>
  <si>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</si>
  <si>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</si>
  <si>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</si>
  <si>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</si>
  <si>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</si>
  <si>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</si>
  <si>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-지원금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</si>
  <si>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</si>
  <si>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</si>
  <si>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</si>
  <si>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</si>
  <si>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</si>
  <si>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</si>
  <si>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</si>
  <si>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</si>
  <si>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</si>
  <si>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</si>
  <si>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</si>
  <si>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</si>
  <si>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○ 퇴직적립금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</si>
  <si>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</si>
  <si>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</si>
  <si>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</si>
  <si>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</si>
  <si>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</si>
  <si>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</si>
  <si>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보조금수입</t>
    <phoneticPr fontId="2" type="noConversion"/>
  </si>
  <si>
    <t>지방비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</si>
  <si>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</si>
  <si>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</si>
  <si>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</si>
  <si>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</si>
  <si>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전년도
이월금</t>
    <phoneticPr fontId="2" type="noConversion"/>
  </si>
  <si>
    <t>대여금</t>
    <phoneticPr fontId="2" type="noConversion"/>
  </si>
  <si>
    <t>사회보험부담비용</t>
    <phoneticPr fontId="2" type="noConversion"/>
  </si>
  <si>
    <t>&lt;세입, 세출 총괄&gt;</t>
    <phoneticPr fontId="8" type="noConversion"/>
  </si>
  <si>
    <t>(단위 : 천원)</t>
    <phoneticPr fontId="2" type="noConversion"/>
  </si>
  <si>
    <t>전년도이월금</t>
    <phoneticPr fontId="8" type="noConversion"/>
  </si>
  <si>
    <t>○ 법인국고사업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</si>
  <si>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</si>
  <si>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</si>
  <si>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교육연수사업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</si>
  <si>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</si>
  <si>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</si>
  <si>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</si>
  <si>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</si>
  <si>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</si>
  <si>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</si>
  <si>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</si>
  <si>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</si>
  <si>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</si>
  <si>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</si>
  <si>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</si>
  <si>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전년도 이월금</t>
    <phoneticPr fontId="2" type="noConversion"/>
  </si>
  <si>
    <t>&lt;세출&gt;</t>
    <phoneticPr fontId="2" type="noConversion"/>
  </si>
  <si>
    <t>세목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</si>
  <si>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</si>
  <si>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</si>
  <si>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</si>
  <si>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</si>
  <si>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-자부담</t>
    <phoneticPr fontId="2" type="noConversion"/>
  </si>
  <si>
    <t>÷</t>
    <phoneticPr fontId="2" type="noConversion"/>
  </si>
  <si>
    <t>=</t>
    <phoneticPr fontId="2" type="noConversion"/>
  </si>
  <si>
    <t>○ 국민연금(백원단위 올림)</t>
    <phoneticPr fontId="2" type="noConversion"/>
  </si>
  <si>
    <t>×</t>
    <phoneticPr fontId="2" type="noConversion"/>
  </si>
  <si>
    <t>○ 건강보험(백원단위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</si>
  <si>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</si>
  <si>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</si>
  <si>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11,500원*24명*3시간*3일*3주*12월</t>
    <phoneticPr fontId="2" type="noConversion"/>
  </si>
  <si>
    <t>○ 면허세</t>
    <phoneticPr fontId="2" type="noConversion"/>
  </si>
  <si>
    <t>점자홍보물제작사업</t>
    <phoneticPr fontId="2" type="noConversion"/>
  </si>
  <si>
    <t>사회교육사업</t>
    <phoneticPr fontId="2" type="noConversion"/>
  </si>
  <si>
    <t>후원회 운영사업</t>
    <phoneticPr fontId="2" type="noConversion"/>
  </si>
  <si>
    <t>시각장애인 TV시청을 위한 이어드림서비스</t>
    <phoneticPr fontId="2" type="noConversion"/>
  </si>
  <si>
    <t>○ 기타지원금</t>
    <phoneticPr fontId="2" type="noConversion"/>
  </si>
  <si>
    <t>시각장애인국제협력사업</t>
    <phoneticPr fontId="2" type="noConversion"/>
  </si>
  <si>
    <t>○ 시각장애인 TV시청을 위한 이어드림서비스</t>
    <phoneticPr fontId="2" type="noConversion"/>
  </si>
  <si>
    <t>○ 찾아가는장애인스쿨((주)지에스홈쇼핑 지정기탁사업)</t>
    <phoneticPr fontId="2" type="noConversion"/>
  </si>
  <si>
    <t>(보행지도사 양성사업,</t>
    <phoneticPr fontId="2" type="noConversion"/>
  </si>
  <si>
    <t>점역교정사 양성사업)</t>
    <phoneticPr fontId="2" type="noConversion"/>
  </si>
  <si>
    <t>시각장애인 역량강화사업</t>
    <phoneticPr fontId="2" type="noConversion"/>
  </si>
  <si>
    <t>시각장애인 인식개선사업</t>
    <phoneticPr fontId="2" type="noConversion"/>
  </si>
  <si>
    <t>○ 화면해설영상물제작사업</t>
    <phoneticPr fontId="2" type="noConversion"/>
  </si>
  <si>
    <t>화면해설영상물제작사업</t>
    <phoneticPr fontId="2" type="noConversion"/>
  </si>
  <si>
    <t>찾아가는장애인스쿨</t>
    <phoneticPr fontId="2" type="noConversion"/>
  </si>
  <si>
    <t>○ 기타지부지원금</t>
    <phoneticPr fontId="2" type="noConversion"/>
  </si>
  <si>
    <t>○ 생활용구보급사업수입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</si>
  <si>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</si>
  <si>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</si>
  <si>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- 직원연수사업</t>
    <phoneticPr fontId="2" type="noConversion"/>
  </si>
  <si>
    <t>- 장소대관료</t>
    <phoneticPr fontId="2" type="noConversion"/>
  </si>
  <si>
    <t>=</t>
    <phoneticPr fontId="2" type="noConversion"/>
  </si>
  <si>
    <t>- 식대</t>
    <phoneticPr fontId="2" type="noConversion"/>
  </si>
  <si>
    <t>- 교통비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</si>
  <si>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</si>
  <si>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</si>
  <si>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</si>
  <si>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</si>
  <si>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</si>
  <si>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</si>
  <si>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- 현수막</t>
    <phoneticPr fontId="2" type="noConversion"/>
  </si>
  <si>
    <t>생활용구보급사업</t>
    <phoneticPr fontId="2" type="noConversion"/>
  </si>
  <si>
    <t>8,000원*3명*20일*12월</t>
    <phoneticPr fontId="2" type="noConversion"/>
  </si>
  <si>
    <t>○ 직원명절선물구입비</t>
    <phoneticPr fontId="2" type="noConversion"/>
  </si>
  <si>
    <t>○ 이룸센터주차권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</si>
  <si>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</si>
  <si>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</si>
  <si>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정책 토론회 및 세미나 개최 사업</t>
    <phoneticPr fontId="2" type="noConversion"/>
  </si>
  <si>
    <t>○ 피복비</t>
    <phoneticPr fontId="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</si>
  <si>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</si>
  <si>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○ 직원4</t>
    <phoneticPr fontId="2" type="noConversion"/>
  </si>
  <si>
    <t>○ 맞춤형복지포인트</t>
    <phoneticPr fontId="2" type="noConversion"/>
  </si>
  <si>
    <t>○ 한국사회복지협의회 연회비</t>
    <phoneticPr fontId="2" type="noConversion"/>
  </si>
  <si>
    <t>○ NGO연대회비</t>
    <phoneticPr fontId="2" type="noConversion"/>
  </si>
  <si>
    <t>국제협력사업</t>
    <phoneticPr fontId="2" type="noConversion"/>
  </si>
  <si>
    <t>시각장애인편의시설지원센터운영사업</t>
    <phoneticPr fontId="2" type="noConversion"/>
  </si>
  <si>
    <t>- 정수기 사용료</t>
    <phoneticPr fontId="2" type="noConversion"/>
  </si>
  <si>
    <t>- 커피머신 사용료</t>
    <phoneticPr fontId="2" type="noConversion"/>
  </si>
  <si>
    <t>○ 화면해설영상물제작사업</t>
    <phoneticPr fontId="2" type="noConversion"/>
  </si>
  <si>
    <t>- 시각장애인 지도자해외연수사업</t>
    <phoneticPr fontId="2" type="noConversion"/>
  </si>
  <si>
    <t>시각장애인지도자해외연수사업</t>
    <phoneticPr fontId="2" type="noConversion"/>
  </si>
  <si>
    <t>○ 시각장애인지도자해외연수사업</t>
    <phoneticPr fontId="2" type="noConversion"/>
  </si>
  <si>
    <t>대여금</t>
    <phoneticPr fontId="2" type="noConversion"/>
  </si>
  <si>
    <t>○ 대여금반환</t>
    <phoneticPr fontId="2" type="noConversion"/>
  </si>
  <si>
    <t>제수당</t>
    <phoneticPr fontId="2" type="noConversion"/>
  </si>
  <si>
    <t>- 공기청정기 렌탈료</t>
    <phoneticPr fontId="2" type="noConversion"/>
  </si>
  <si>
    <t>(흰지팡이날 주간 기념행사 사업,</t>
    <phoneticPr fontId="2" type="noConversion"/>
  </si>
  <si>
    <t>○ WBU총회 : 번역비</t>
    <phoneticPr fontId="2" type="noConversion"/>
  </si>
  <si>
    <t>○ WBUAP마사지세미나</t>
    <phoneticPr fontId="2" type="noConversion"/>
  </si>
  <si>
    <t>-참가비</t>
    <phoneticPr fontId="2" type="noConversion"/>
  </si>
  <si>
    <t>-항공료</t>
    <phoneticPr fontId="2" type="noConversion"/>
  </si>
  <si>
    <t>-숙박비</t>
    <phoneticPr fontId="2" type="noConversion"/>
  </si>
  <si>
    <t>-여행자보험</t>
    <phoneticPr fontId="2" type="noConversion"/>
  </si>
  <si>
    <t>-현지교통비</t>
    <phoneticPr fontId="2" type="noConversion"/>
  </si>
  <si>
    <t>-식비</t>
    <phoneticPr fontId="2" type="noConversion"/>
  </si>
  <si>
    <t>×</t>
    <phoneticPr fontId="2" type="noConversion"/>
  </si>
  <si>
    <t>280$×1,200원×12명×1회</t>
    <phoneticPr fontId="2" type="noConversion"/>
  </si>
  <si>
    <t>350,000원×12명×1회</t>
    <phoneticPr fontId="2" type="noConversion"/>
  </si>
  <si>
    <t>150$×1,200원×12실×4일</t>
    <phoneticPr fontId="2" type="noConversion"/>
  </si>
  <si>
    <t>35,000원×12명×1회</t>
    <phoneticPr fontId="2" type="noConversion"/>
  </si>
  <si>
    <t>10$×1,200원×12명×4일</t>
    <phoneticPr fontId="2" type="noConversion"/>
  </si>
  <si>
    <t>10$×1,200원×12명×8식</t>
    <phoneticPr fontId="2" type="noConversion"/>
  </si>
  <si>
    <t>○ 정책 토론회 및 세미나 개최 사업</t>
    <phoneticPr fontId="2" type="noConversion"/>
  </si>
  <si>
    <t>○ 큐뉴스천 제작사업</t>
    <phoneticPr fontId="2" type="noConversion"/>
  </si>
  <si>
    <t>큐뉴스천 제작사업</t>
    <phoneticPr fontId="2" type="noConversion"/>
  </si>
  <si>
    <t>가치봄 영화관람사업</t>
    <phoneticPr fontId="2" type="noConversion"/>
  </si>
  <si>
    <t>○ 가치봄 영화관람사업</t>
    <phoneticPr fontId="2" type="noConversion"/>
  </si>
  <si>
    <t>중도시각장애인 재활지원센터운영사업</t>
    <phoneticPr fontId="2" type="noConversion"/>
  </si>
  <si>
    <t xml:space="preserve">행복을 들려주는 도서관 점자학습 프로그램 개발 및 보급사업 </t>
    <phoneticPr fontId="2" type="noConversion"/>
  </si>
  <si>
    <t xml:space="preserve">○ 행복을 들려주는 도서관 점자학습 프로그램 개발 및 보급사업 </t>
    <phoneticPr fontId="2" type="noConversion"/>
  </si>
  <si>
    <t>지원금</t>
    <phoneticPr fontId="2" type="noConversion"/>
  </si>
  <si>
    <t>○ 지부지회 우수사업 지원금</t>
    <phoneticPr fontId="2" type="noConversion"/>
  </si>
  <si>
    <t>22' 예산 산출내역</t>
    <phoneticPr fontId="2" type="noConversion"/>
  </si>
  <si>
    <t>- 중앙회장후보자토론회</t>
    <phoneticPr fontId="2" type="noConversion"/>
  </si>
  <si>
    <t>○ 차량구입비</t>
    <phoneticPr fontId="2" type="noConversion"/>
  </si>
  <si>
    <t>정보접근성 보장사업</t>
    <phoneticPr fontId="2" type="noConversion"/>
  </si>
  <si>
    <t xml:space="preserve">시각장애인 정보제공 및 </t>
    <phoneticPr fontId="2" type="noConversion"/>
  </si>
  <si>
    <t>시각장애인 UCC 공모전)</t>
    <phoneticPr fontId="2" type="noConversion"/>
  </si>
  <si>
    <t>점자의 날 행사사업</t>
    <phoneticPr fontId="2" type="noConversion"/>
  </si>
  <si>
    <t>○ 점자의 날 행사사업</t>
    <phoneticPr fontId="2" type="noConversion"/>
  </si>
  <si>
    <t>○ IBSA 회비: 2022(1,250유로)</t>
    <phoneticPr fontId="2" type="noConversion"/>
  </si>
  <si>
    <t>○ WBU 회비: 2021($14,620), 2022</t>
    <phoneticPr fontId="2" type="noConversion"/>
  </si>
  <si>
    <t>EBS 교육방송 화면해설 제작보급사업</t>
    <phoneticPr fontId="2" type="noConversion"/>
  </si>
  <si>
    <t>○ EBS교육방송화면해설제작보급사업</t>
    <phoneticPr fontId="2" type="noConversion"/>
  </si>
  <si>
    <t>묵자-점자병렬 말뭉치구축사업</t>
    <phoneticPr fontId="2" type="noConversion"/>
  </si>
  <si>
    <t>○ 묵자-점자병렬 말뭉치구축사업</t>
    <phoneticPr fontId="2" type="noConversion"/>
  </si>
  <si>
    <t>○ (사)한국시각장애인스포츠연맹 지원금</t>
    <phoneticPr fontId="2" type="noConversion"/>
  </si>
  <si>
    <t>○ 중도시각장애인 재활지원센터 운영사업</t>
    <phoneticPr fontId="2" type="noConversion"/>
  </si>
  <si>
    <t>○ 시각장애인 편의시설지원센터 운영사업</t>
    <phoneticPr fontId="2" type="noConversion"/>
  </si>
  <si>
    <t>- 사전답사비</t>
    <phoneticPr fontId="2" type="noConversion"/>
  </si>
  <si>
    <t>웹접근성평가센터 운영사업</t>
    <phoneticPr fontId="2" type="noConversion"/>
  </si>
  <si>
    <t>○ 의약품 안전정보 장애인 접근성 개선 사업</t>
  </si>
  <si>
    <t>○ 정보접근성 기술 국제협력 컨퍼런스</t>
    <phoneticPr fontId="2" type="noConversion"/>
  </si>
  <si>
    <t>○ 키오스크 접근성 진단평가 및 컨설팅</t>
    <phoneticPr fontId="2" type="noConversion"/>
  </si>
  <si>
    <t>지원금</t>
  </si>
  <si>
    <t>의약품 안전정보 장애인 접근성 개선 사업</t>
    <phoneticPr fontId="2" type="noConversion"/>
  </si>
  <si>
    <t>정보접근성 기술 국제협력 컨퍼런스</t>
    <phoneticPr fontId="2" type="noConversion"/>
  </si>
  <si>
    <t>키오스크 접근성 진단평가 및 컨설팅</t>
    <phoneticPr fontId="2" type="noConversion"/>
  </si>
  <si>
    <t>사업비</t>
    <phoneticPr fontId="2" type="noConversion"/>
  </si>
  <si>
    <t>○ 회장 직책보조비</t>
  </si>
  <si>
    <t>○ 회장 직책보조비</t>
    <phoneticPr fontId="2" type="noConversion"/>
  </si>
  <si>
    <t>=</t>
  </si>
  <si>
    <t>○ 과학창의재단 과학책마음이음캠페인</t>
    <phoneticPr fontId="2" type="noConversion"/>
  </si>
  <si>
    <t>과학창의재단 과학책마음이음캠페인</t>
    <phoneticPr fontId="2" type="noConversion"/>
  </si>
  <si>
    <t>자부담</t>
    <phoneticPr fontId="2" type="noConversion"/>
  </si>
  <si>
    <t>자부담</t>
    <phoneticPr fontId="2" type="noConversion"/>
  </si>
  <si>
    <t>○ 롯데홈쇼핑, 한국장애인재단과 함께하는 드림보이스 프로젝트</t>
  </si>
  <si>
    <t>○ 롯데홈쇼핑, 한국장애인재단과 함께하는 드림보이스 프로젝트</t>
    <phoneticPr fontId="2" type="noConversion"/>
  </si>
  <si>
    <t>○ 과학창의재단 :과학책마음이음캠페인: 그림해설 오디오북제작사업</t>
    <phoneticPr fontId="2" type="noConversion"/>
  </si>
  <si>
    <t>롯데홈쇼핑, 한국장애인재단과 함께하는 드림보이스 프로젝트</t>
  </si>
  <si>
    <t>롯데홈쇼핑, 한국장애인재단과 함께하는 드림보이스 프로젝트</t>
    <phoneticPr fontId="2" type="noConversion"/>
  </si>
  <si>
    <t>○ 롯데홈쇼핑, 한국장애인재단과 함께하는 드림보이스 프로젝트</t>
    <phoneticPr fontId="2" type="noConversion"/>
  </si>
  <si>
    <t>?</t>
    <phoneticPr fontId="2" type="noConversion"/>
  </si>
  <si>
    <t>지원금</t>
    <phoneticPr fontId="2" type="noConversion"/>
  </si>
  <si>
    <t>○ 직원4</t>
    <phoneticPr fontId="2" type="noConversion"/>
  </si>
  <si>
    <t>○ 직원5</t>
    <phoneticPr fontId="2" type="noConversion"/>
  </si>
  <si>
    <t>6월</t>
    <phoneticPr fontId="2" type="noConversion"/>
  </si>
  <si>
    <t>○ WBUAP총회</t>
    <phoneticPr fontId="2" type="noConversion"/>
  </si>
  <si>
    <t>- 전자결재시스템유지보수비</t>
    <phoneticPr fontId="2" type="noConversion"/>
  </si>
  <si>
    <t>- 장소대관료</t>
    <phoneticPr fontId="2" type="noConversion"/>
  </si>
  <si>
    <t>보행지도사 완화검정시험</t>
    <phoneticPr fontId="2" type="noConversion"/>
  </si>
  <si>
    <t>○ 보행지도사 완화검정시험</t>
    <phoneticPr fontId="2" type="noConversion"/>
  </si>
  <si>
    <t>자부담</t>
    <phoneticPr fontId="2" type="noConversion"/>
  </si>
  <si>
    <t>보행지도사 완화검정시험</t>
  </si>
  <si>
    <t>○ 보행지도사 완화검정시험</t>
  </si>
  <si>
    <t>지원금</t>
    <phoneticPr fontId="2" type="noConversion"/>
  </si>
  <si>
    <t>○ 의약품 안전정보 장애인 접근성 개선 사업</t>
    <phoneticPr fontId="2" type="noConversion"/>
  </si>
  <si>
    <t>- 차량리스비</t>
    <phoneticPr fontId="2" type="noConversion"/>
  </si>
  <si>
    <t>1대</t>
    <phoneticPr fontId="2" type="noConversion"/>
  </si>
  <si>
    <t>11,500원*24명*3.5시간*3일*3주*12월</t>
    <phoneticPr fontId="2" type="noConversion"/>
  </si>
  <si>
    <t>○ 시각장애인을 위한 화면해설 그림동화 오디오북 제작사업</t>
    <phoneticPr fontId="2" type="noConversion"/>
  </si>
  <si>
    <t>2022년
당초예산</t>
    <phoneticPr fontId="2" type="noConversion"/>
  </si>
  <si>
    <t>2022년
추경예산</t>
    <phoneticPr fontId="2" type="noConversion"/>
  </si>
  <si>
    <t>2022년
당초예산</t>
    <phoneticPr fontId="2" type="noConversion"/>
  </si>
  <si>
    <t>2022년
추경예산</t>
    <phoneticPr fontId="2" type="noConversion"/>
  </si>
  <si>
    <t>대여금상환금</t>
    <phoneticPr fontId="8" type="noConversion"/>
  </si>
  <si>
    <t>대여금상환금</t>
    <phoneticPr fontId="2" type="noConversion"/>
  </si>
  <si>
    <t>○ 대여금상환금</t>
    <phoneticPr fontId="2" type="noConversion"/>
  </si>
  <si>
    <t>○ 직원6</t>
    <phoneticPr fontId="2" type="noConversion"/>
  </si>
  <si>
    <t>○ 직원7</t>
    <phoneticPr fontId="2" type="noConversion"/>
  </si>
  <si>
    <t>22' 추가경정 예산 산출내역</t>
    <phoneticPr fontId="2" type="noConversion"/>
  </si>
  <si>
    <t>2022년도 한국시각장애인연합회 세입. 세출 제1차 추가경정 예산(안)</t>
    <phoneticPr fontId="8" type="noConversion"/>
  </si>
  <si>
    <t>○ 묵자-점자 병렬말뭉치구축사업</t>
    <phoneticPr fontId="2" type="noConversion"/>
  </si>
  <si>
    <t>직책보조비</t>
    <phoneticPr fontId="2" type="noConversion"/>
  </si>
  <si>
    <t>○ 이사회의비</t>
    <phoneticPr fontId="2" type="noConversion"/>
  </si>
  <si>
    <t>1회</t>
    <phoneticPr fontId="2" type="noConversion"/>
  </si>
  <si>
    <t>5월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</si>
</sst>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대&quot;"/>
    <numFmt numFmtId="180" formatCode="#&quot;지부&quot;"/>
    <numFmt numFmtId="181" formatCode="_-* #,##0_-;\-* #,##0_-;_-* &quot;-&quot;??_-;_-@_-"/>
    <numFmt numFmtId="182" formatCode="#,###&quot;원&quot;"/>
    <numFmt numFmtId="183" formatCode="0.0%"/>
    <numFmt numFmtId="184" formatCode="#,##0&quot;원&quot;"/>
    <numFmt numFmtId="185" formatCode="#&quot;건&quot;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4"/>
      <color indexed="8"/>
      <name val="돋움"/>
      <family val="3"/>
      <charset val="129"/>
    </font>
    <font>
      <b/>
      <sz val="13"/>
      <color indexed="81"/>
      <name val="Tahoma"/>
      <family val="2"/>
    </font>
    <font>
      <b/>
      <sz val="13"/>
      <color indexed="8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47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2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vertical="top"/>
    </xf>
    <xf numFmtId="182" fontId="14" fillId="0" borderId="0" xfId="1" applyNumberFormat="1" applyFont="1" applyFill="1" applyAlignment="1">
      <alignment horizontal="right" vertical="center"/>
    </xf>
    <xf numFmtId="41" fontId="14" fillId="0" borderId="0" xfId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4" fillId="0" borderId="9" xfId="0" applyFont="1" applyFill="1" applyBorder="1">
      <alignment vertical="center"/>
    </xf>
    <xf numFmtId="182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2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2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2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2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49" fontId="11" fillId="0" borderId="18" xfId="2" applyNumberFormat="1" applyFont="1" applyFill="1" applyBorder="1" applyAlignment="1">
      <alignment horizontal="center"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184" fontId="14" fillId="0" borderId="0" xfId="1" applyNumberFormat="1" applyFont="1" applyFill="1" applyBorder="1" applyAlignment="1">
      <alignment horizontal="center" vertical="center"/>
    </xf>
    <xf numFmtId="184" fontId="14" fillId="0" borderId="15" xfId="1" applyNumberFormat="1" applyFont="1" applyFill="1" applyBorder="1" applyAlignment="1">
      <alignment horizontal="center" vertical="center"/>
    </xf>
    <xf numFmtId="184" fontId="14" fillId="0" borderId="15" xfId="0" applyNumberFormat="1" applyFont="1" applyFill="1" applyBorder="1" applyAlignment="1">
      <alignment vertical="center"/>
    </xf>
    <xf numFmtId="184" fontId="14" fillId="0" borderId="15" xfId="1" applyNumberFormat="1" applyFont="1" applyFill="1" applyBorder="1" applyAlignment="1">
      <alignment horizontal="right" vertical="center"/>
    </xf>
    <xf numFmtId="184" fontId="14" fillId="0" borderId="6" xfId="1" applyNumberFormat="1" applyFont="1" applyFill="1" applyBorder="1" applyAlignment="1">
      <alignment horizontal="right" vertical="center"/>
    </xf>
    <xf numFmtId="184" fontId="14" fillId="2" borderId="8" xfId="1" applyNumberFormat="1" applyFont="1" applyFill="1" applyBorder="1" applyAlignment="1">
      <alignment horizontal="right" vertical="center"/>
    </xf>
    <xf numFmtId="184" fontId="15" fillId="0" borderId="4" xfId="1" applyNumberFormat="1" applyFont="1" applyFill="1" applyBorder="1" applyAlignment="1">
      <alignment horizontal="right" vertical="center"/>
    </xf>
    <xf numFmtId="184" fontId="14" fillId="0" borderId="0" xfId="0" applyNumberFormat="1" applyFont="1" applyBorder="1" applyAlignment="1">
      <alignment vertical="center"/>
    </xf>
    <xf numFmtId="184" fontId="14" fillId="0" borderId="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2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4" fontId="14" fillId="0" borderId="15" xfId="1" applyNumberFormat="1" applyFont="1" applyFill="1" applyBorder="1" applyAlignment="1">
      <alignment horizontal="right" vertical="top"/>
    </xf>
    <xf numFmtId="0" fontId="0" fillId="0" borderId="25" xfId="0" applyBorder="1" applyAlignment="1">
      <alignment vertical="center"/>
    </xf>
    <xf numFmtId="0" fontId="0" fillId="0" borderId="19" xfId="0" applyBorder="1" applyAlignment="1">
      <alignment vertical="center"/>
    </xf>
    <xf numFmtId="41" fontId="11" fillId="0" borderId="20" xfId="3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8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2" fontId="5" fillId="0" borderId="6" xfId="1" applyNumberFormat="1" applyFont="1" applyFill="1" applyBorder="1" applyAlignment="1">
      <alignment horizontal="right" vertical="center"/>
    </xf>
    <xf numFmtId="0" fontId="18" fillId="0" borderId="3" xfId="0" applyFont="1" applyFill="1" applyBorder="1">
      <alignment vertical="center"/>
    </xf>
    <xf numFmtId="182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2" fontId="5" fillId="0" borderId="4" xfId="1" applyNumberFormat="1" applyFont="1" applyFill="1" applyBorder="1" applyAlignment="1">
      <alignment horizontal="right" vertical="center"/>
    </xf>
    <xf numFmtId="182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2" fontId="18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41" fontId="14" fillId="0" borderId="0" xfId="1" applyFont="1">
      <alignment vertical="center"/>
    </xf>
    <xf numFmtId="41" fontId="14" fillId="0" borderId="0" xfId="1" applyFont="1" applyFill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185" fontId="14" fillId="0" borderId="0" xfId="0" applyNumberFormat="1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6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82" fontId="16" fillId="0" borderId="0" xfId="1" applyNumberFormat="1" applyFont="1" applyFill="1" applyBorder="1" applyAlignment="1">
      <alignment horizontal="right" vertical="center"/>
    </xf>
    <xf numFmtId="41" fontId="16" fillId="0" borderId="0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184" fontId="16" fillId="0" borderId="6" xfId="1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4" fontId="14" fillId="0" borderId="8" xfId="1" applyNumberFormat="1" applyFont="1" applyFill="1" applyBorder="1" applyAlignment="1">
      <alignment horizontal="right" vertical="center"/>
    </xf>
    <xf numFmtId="0" fontId="11" fillId="0" borderId="9" xfId="2" applyFont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182" fontId="6" fillId="0" borderId="0" xfId="1" applyNumberFormat="1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182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41" fontId="21" fillId="0" borderId="0" xfId="1" applyFont="1" applyFill="1">
      <alignment vertical="center"/>
    </xf>
    <xf numFmtId="0" fontId="21" fillId="0" borderId="0" xfId="0" applyFont="1" applyFill="1">
      <alignment vertical="center"/>
    </xf>
    <xf numFmtId="0" fontId="5" fillId="0" borderId="4" xfId="0" applyFont="1" applyFill="1" applyBorder="1" applyAlignment="1">
      <alignment vertical="top"/>
    </xf>
    <xf numFmtId="0" fontId="5" fillId="0" borderId="5" xfId="0" quotePrefix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1" fontId="5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84" fontId="5" fillId="0" borderId="6" xfId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top"/>
    </xf>
    <xf numFmtId="0" fontId="5" fillId="0" borderId="7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82" fontId="5" fillId="0" borderId="1" xfId="1" applyNumberFormat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184" fontId="5" fillId="0" borderId="8" xfId="1" applyNumberFormat="1" applyFont="1" applyFill="1" applyBorder="1" applyAlignment="1">
      <alignment horizontal="right" vertical="center"/>
    </xf>
    <xf numFmtId="0" fontId="14" fillId="0" borderId="10" xfId="0" applyFont="1" applyFill="1" applyBorder="1">
      <alignment vertical="center"/>
    </xf>
    <xf numFmtId="184" fontId="14" fillId="0" borderId="4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0" fontId="14" fillId="0" borderId="7" xfId="0" applyFont="1" applyFill="1" applyBorder="1" applyAlignment="1">
      <alignment vertical="top"/>
    </xf>
    <xf numFmtId="184" fontId="14" fillId="0" borderId="4" xfId="1" applyNumberFormat="1" applyFont="1" applyFill="1" applyBorder="1" applyAlignment="1">
      <alignment vertical="center"/>
    </xf>
    <xf numFmtId="184" fontId="14" fillId="0" borderId="6" xfId="1" applyNumberFormat="1" applyFont="1" applyFill="1" applyBorder="1" applyAlignment="1">
      <alignment vertical="center"/>
    </xf>
    <xf numFmtId="41" fontId="14" fillId="0" borderId="0" xfId="1" quotePrefix="1" applyFont="1" applyFill="1" applyBorder="1" applyAlignment="1">
      <alignment vertical="center"/>
    </xf>
    <xf numFmtId="184" fontId="17" fillId="0" borderId="4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184" fontId="17" fillId="0" borderId="15" xfId="1" applyNumberFormat="1" applyFont="1" applyFill="1" applyBorder="1" applyAlignment="1">
      <alignment horizontal="right" vertical="center"/>
    </xf>
    <xf numFmtId="180" fontId="14" fillId="0" borderId="0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41" fontId="14" fillId="0" borderId="10" xfId="0" applyNumberFormat="1" applyFont="1" applyFill="1" applyBorder="1" applyAlignment="1">
      <alignment vertical="center"/>
    </xf>
    <xf numFmtId="181" fontId="14" fillId="0" borderId="9" xfId="0" applyNumberFormat="1" applyFont="1" applyFill="1" applyBorder="1" applyAlignment="1">
      <alignment vertical="center"/>
    </xf>
    <xf numFmtId="182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4" fontId="17" fillId="0" borderId="8" xfId="1" applyNumberFormat="1" applyFont="1" applyFill="1" applyBorder="1" applyAlignment="1">
      <alignment horizontal="right" vertical="center"/>
    </xf>
    <xf numFmtId="184" fontId="14" fillId="0" borderId="8" xfId="1" applyNumberFormat="1" applyFont="1" applyFill="1" applyBorder="1" applyAlignment="1">
      <alignment horizontal="right" vertical="top"/>
    </xf>
    <xf numFmtId="41" fontId="14" fillId="0" borderId="0" xfId="1" applyFont="1" applyFill="1" applyAlignment="1">
      <alignment vertical="top"/>
    </xf>
    <xf numFmtId="0" fontId="11" fillId="0" borderId="26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41" fontId="11" fillId="0" borderId="3" xfId="3" applyFont="1" applyBorder="1" applyAlignment="1">
      <alignment horizontal="center" vertical="center"/>
    </xf>
    <xf numFmtId="41" fontId="10" fillId="0" borderId="4" xfId="3" applyFont="1" applyBorder="1">
      <alignment vertical="center"/>
    </xf>
    <xf numFmtId="0" fontId="14" fillId="0" borderId="12" xfId="0" applyFont="1" applyFill="1" applyBorder="1" applyAlignment="1">
      <alignment vertical="top"/>
    </xf>
    <xf numFmtId="41" fontId="18" fillId="0" borderId="3" xfId="1" applyFont="1" applyFill="1" applyBorder="1" applyAlignment="1">
      <alignment horizontal="center" vertical="center"/>
    </xf>
    <xf numFmtId="0" fontId="18" fillId="0" borderId="3" xfId="1" applyNumberFormat="1" applyFont="1" applyFill="1" applyBorder="1" applyAlignment="1">
      <alignment horizontal="center" vertical="center"/>
    </xf>
    <xf numFmtId="0" fontId="18" fillId="0" borderId="3" xfId="0" applyFont="1" applyBorder="1">
      <alignment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184" fontId="14" fillId="2" borderId="6" xfId="1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5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180" fontId="16" fillId="0" borderId="0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4" xfId="0" applyFont="1" applyFill="1" applyBorder="1">
      <alignment vertical="center"/>
    </xf>
    <xf numFmtId="0" fontId="27" fillId="0" borderId="13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21" fillId="0" borderId="5" xfId="0" applyFont="1" applyFill="1" applyBorder="1" applyAlignment="1">
      <alignment vertical="top"/>
    </xf>
    <xf numFmtId="0" fontId="21" fillId="0" borderId="12" xfId="0" applyFont="1" applyFill="1" applyBorder="1" applyAlignment="1">
      <alignment vertical="top"/>
    </xf>
    <xf numFmtId="41" fontId="21" fillId="0" borderId="9" xfId="0" applyNumberFormat="1" applyFont="1" applyFill="1" applyBorder="1" applyAlignment="1">
      <alignment vertical="center"/>
    </xf>
    <xf numFmtId="0" fontId="21" fillId="0" borderId="6" xfId="0" applyFont="1" applyFill="1" applyBorder="1" applyAlignment="1">
      <alignment vertical="top"/>
    </xf>
    <xf numFmtId="0" fontId="21" fillId="0" borderId="9" xfId="0" applyFont="1" applyFill="1" applyBorder="1" applyAlignment="1">
      <alignment vertical="top"/>
    </xf>
    <xf numFmtId="0" fontId="21" fillId="0" borderId="13" xfId="0" applyFont="1" applyFill="1" applyBorder="1" applyAlignment="1">
      <alignment vertical="top"/>
    </xf>
    <xf numFmtId="182" fontId="21" fillId="0" borderId="0" xfId="1" applyNumberFormat="1" applyFont="1" applyFill="1" applyBorder="1" applyAlignment="1">
      <alignment horizontal="right" vertical="center"/>
    </xf>
    <xf numFmtId="0" fontId="21" fillId="0" borderId="0" xfId="0" quotePrefix="1" applyFont="1" applyFill="1" applyBorder="1" applyAlignment="1">
      <alignment horizontal="center" vertical="center"/>
    </xf>
    <xf numFmtId="41" fontId="5" fillId="0" borderId="0" xfId="1" applyFont="1" applyFill="1" applyBorder="1" applyAlignment="1">
      <alignment vertical="center"/>
    </xf>
    <xf numFmtId="41" fontId="0" fillId="0" borderId="0" xfId="1" applyFont="1">
      <alignment vertical="center"/>
    </xf>
    <xf numFmtId="41" fontId="17" fillId="0" borderId="0" xfId="1" applyFont="1">
      <alignment vertical="center"/>
    </xf>
    <xf numFmtId="41" fontId="17" fillId="0" borderId="0" xfId="1" applyFont="1" applyFill="1">
      <alignment vertical="center"/>
    </xf>
    <xf numFmtId="0" fontId="21" fillId="0" borderId="2" xfId="0" applyFont="1" applyFill="1" applyBorder="1" applyAlignment="1">
      <alignment vertical="top"/>
    </xf>
    <xf numFmtId="0" fontId="21" fillId="0" borderId="7" xfId="0" applyFont="1" applyFill="1" applyBorder="1" applyAlignment="1">
      <alignment vertical="top"/>
    </xf>
    <xf numFmtId="0" fontId="21" fillId="0" borderId="2" xfId="0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182" fontId="21" fillId="0" borderId="3" xfId="1" applyNumberFormat="1" applyFont="1" applyFill="1" applyBorder="1" applyAlignment="1">
      <alignment horizontal="right" vertical="center"/>
    </xf>
    <xf numFmtId="41" fontId="21" fillId="0" borderId="3" xfId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3" xfId="0" quotePrefix="1" applyFont="1" applyFill="1" applyBorder="1" applyAlignment="1">
      <alignment horizontal="center" vertical="center"/>
    </xf>
    <xf numFmtId="184" fontId="21" fillId="0" borderId="4" xfId="1" applyNumberFormat="1" applyFont="1" applyFill="1" applyBorder="1" applyAlignment="1">
      <alignment horizontal="right" vertical="center"/>
    </xf>
    <xf numFmtId="41" fontId="21" fillId="0" borderId="1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184" fontId="21" fillId="0" borderId="6" xfId="1" applyNumberFormat="1" applyFont="1" applyFill="1" applyBorder="1" applyAlignment="1">
      <alignment horizontal="right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quotePrefix="1" applyFont="1" applyFill="1" applyBorder="1" applyAlignment="1">
      <alignment horizontal="center" vertical="center"/>
    </xf>
    <xf numFmtId="184" fontId="21" fillId="0" borderId="8" xfId="1" applyNumberFormat="1" applyFont="1" applyFill="1" applyBorder="1" applyAlignment="1">
      <alignment horizontal="right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4" xfId="0" quotePrefix="1" applyFont="1" applyFill="1" applyBorder="1" applyAlignment="1">
      <alignment horizontal="center" vertical="center"/>
    </xf>
    <xf numFmtId="184" fontId="21" fillId="0" borderId="15" xfId="1" applyNumberFormat="1" applyFont="1" applyFill="1" applyBorder="1" applyAlignment="1">
      <alignment horizontal="right" vertical="center"/>
    </xf>
    <xf numFmtId="41" fontId="21" fillId="0" borderId="0" xfId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182" fontId="21" fillId="0" borderId="1" xfId="1" applyNumberFormat="1" applyFont="1" applyFill="1" applyBorder="1" applyAlignment="1">
      <alignment horizontal="right" vertical="center"/>
    </xf>
    <xf numFmtId="41" fontId="21" fillId="0" borderId="1" xfId="1" applyFont="1" applyFill="1" applyBorder="1" applyAlignment="1">
      <alignment horizontal="center" vertical="center"/>
    </xf>
    <xf numFmtId="41" fontId="21" fillId="0" borderId="12" xfId="0" applyNumberFormat="1" applyFont="1" applyFill="1" applyBorder="1" applyAlignment="1">
      <alignment vertical="center"/>
    </xf>
    <xf numFmtId="41" fontId="21" fillId="0" borderId="12" xfId="0" applyNumberFormat="1" applyFont="1" applyFill="1" applyBorder="1" applyAlignment="1">
      <alignment horizontal="center" vertical="center"/>
    </xf>
    <xf numFmtId="177" fontId="21" fillId="0" borderId="3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21" fillId="0" borderId="10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41" fontId="21" fillId="0" borderId="11" xfId="0" applyNumberFormat="1" applyFont="1" applyFill="1" applyBorder="1" applyAlignment="1">
      <alignment vertical="center"/>
    </xf>
    <xf numFmtId="0" fontId="21" fillId="0" borderId="10" xfId="0" applyFont="1" applyFill="1" applyBorder="1" applyAlignment="1">
      <alignment vertical="center"/>
    </xf>
    <xf numFmtId="0" fontId="21" fillId="0" borderId="12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/>
    </xf>
    <xf numFmtId="0" fontId="11" fillId="0" borderId="9" xfId="2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2" borderId="6" xfId="1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5" fillId="0" borderId="13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5" xfId="0" applyFont="1" applyFill="1" applyBorder="1" applyAlignment="1">
      <alignment vertical="top"/>
    </xf>
    <xf numFmtId="0" fontId="6" fillId="0" borderId="5" xfId="0" quotePrefix="1" applyFont="1" applyFill="1" applyBorder="1">
      <alignment vertical="center"/>
    </xf>
    <xf numFmtId="0" fontId="5" fillId="0" borderId="5" xfId="0" quotePrefix="1" applyFont="1" applyFill="1" applyBorder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  <xf numFmtId="182" fontId="5" fillId="0" borderId="0" xfId="1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184" fontId="5" fillId="0" borderId="0" xfId="1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182" fontId="5" fillId="0" borderId="14" xfId="1" applyNumberFormat="1" applyFont="1" applyFill="1" applyBorder="1" applyAlignment="1">
      <alignment horizontal="right" vertical="center"/>
    </xf>
    <xf numFmtId="41" fontId="5" fillId="0" borderId="14" xfId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84" fontId="5" fillId="0" borderId="15" xfId="1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top"/>
    </xf>
    <xf numFmtId="184" fontId="5" fillId="0" borderId="15" xfId="0" applyNumberFormat="1" applyFont="1" applyFill="1" applyBorder="1" applyAlignment="1">
      <alignment vertical="center"/>
    </xf>
    <xf numFmtId="0" fontId="5" fillId="0" borderId="8" xfId="0" applyFont="1" applyFill="1" applyBorder="1">
      <alignment vertical="center"/>
    </xf>
    <xf numFmtId="184" fontId="5" fillId="0" borderId="15" xfId="1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84" fontId="5" fillId="2" borderId="8" xfId="1" applyNumberFormat="1" applyFont="1" applyFill="1" applyBorder="1" applyAlignment="1">
      <alignment horizontal="right" vertical="center"/>
    </xf>
    <xf numFmtId="41" fontId="5" fillId="0" borderId="0" xfId="1" quotePrefix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7" xfId="0" applyFont="1" applyFill="1" applyBorder="1" applyAlignment="1">
      <alignment vertical="center"/>
    </xf>
    <xf numFmtId="176" fontId="5" fillId="0" borderId="1" xfId="0" quotePrefix="1" applyNumberFormat="1" applyFont="1" applyFill="1" applyBorder="1" applyAlignment="1">
      <alignment horizontal="center" vertical="center"/>
    </xf>
    <xf numFmtId="182" fontId="5" fillId="0" borderId="0" xfId="1" quotePrefix="1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184" fontId="6" fillId="0" borderId="6" xfId="1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185" fontId="5" fillId="0" borderId="0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177" fontId="5" fillId="0" borderId="14" xfId="0" applyNumberFormat="1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184" fontId="12" fillId="0" borderId="4" xfId="1" applyNumberFormat="1" applyFont="1" applyFill="1" applyBorder="1" applyAlignment="1">
      <alignment horizontal="right" vertical="center"/>
    </xf>
    <xf numFmtId="184" fontId="5" fillId="2" borderId="6" xfId="1" applyNumberFormat="1" applyFont="1" applyFill="1" applyBorder="1" applyAlignment="1">
      <alignment horizontal="right" vertical="center"/>
    </xf>
    <xf numFmtId="184" fontId="5" fillId="0" borderId="4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vertical="center"/>
    </xf>
    <xf numFmtId="181" fontId="5" fillId="0" borderId="9" xfId="0" applyNumberFormat="1" applyFont="1" applyFill="1" applyBorder="1" applyAlignment="1">
      <alignment vertical="center"/>
    </xf>
    <xf numFmtId="0" fontId="5" fillId="0" borderId="15" xfId="0" applyFont="1" applyFill="1" applyBorder="1" applyAlignment="1">
      <alignment vertical="top"/>
    </xf>
    <xf numFmtId="184" fontId="4" fillId="0" borderId="4" xfId="1" applyNumberFormat="1" applyFont="1" applyFill="1" applyBorder="1" applyAlignment="1">
      <alignment horizontal="right" vertical="center"/>
    </xf>
    <xf numFmtId="0" fontId="5" fillId="0" borderId="10" xfId="0" applyFont="1" applyFill="1" applyBorder="1">
      <alignment vertical="center"/>
    </xf>
    <xf numFmtId="178" fontId="5" fillId="0" borderId="14" xfId="0" applyNumberFormat="1" applyFont="1" applyFill="1" applyBorder="1" applyAlignment="1">
      <alignment horizontal="center" vertical="center"/>
    </xf>
    <xf numFmtId="184" fontId="4" fillId="0" borderId="15" xfId="1" applyNumberFormat="1" applyFont="1" applyFill="1" applyBorder="1" applyAlignment="1">
      <alignment horizontal="right" vertical="center"/>
    </xf>
    <xf numFmtId="182" fontId="5" fillId="0" borderId="0" xfId="0" applyNumberFormat="1" applyFont="1" applyFill="1" applyBorder="1" applyAlignment="1">
      <alignment horizontal="right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1" xfId="0" applyNumberFormat="1" applyFont="1" applyFill="1" applyBorder="1" applyAlignment="1">
      <alignment vertical="center"/>
    </xf>
    <xf numFmtId="41" fontId="5" fillId="0" borderId="1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top"/>
    </xf>
    <xf numFmtId="0" fontId="5" fillId="0" borderId="14" xfId="0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5" fillId="0" borderId="10" xfId="0" applyFont="1" applyFill="1" applyBorder="1" applyAlignment="1">
      <alignment horizontal="left" vertical="top"/>
    </xf>
    <xf numFmtId="180" fontId="5" fillId="0" borderId="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top"/>
    </xf>
    <xf numFmtId="41" fontId="5" fillId="0" borderId="9" xfId="0" applyNumberFormat="1" applyFont="1" applyFill="1" applyBorder="1" applyAlignment="1">
      <alignment vertical="top"/>
    </xf>
    <xf numFmtId="182" fontId="5" fillId="0" borderId="1" xfId="1" applyNumberFormat="1" applyFont="1" applyFill="1" applyBorder="1" applyAlignment="1">
      <alignment horizontal="right" vertical="top"/>
    </xf>
    <xf numFmtId="41" fontId="5" fillId="0" borderId="1" xfId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177" fontId="5" fillId="0" borderId="1" xfId="0" applyNumberFormat="1" applyFont="1" applyFill="1" applyBorder="1" applyAlignment="1">
      <alignment horizontal="center" vertical="top"/>
    </xf>
    <xf numFmtId="0" fontId="5" fillId="0" borderId="1" xfId="0" quotePrefix="1" applyFont="1" applyFill="1" applyBorder="1" applyAlignment="1">
      <alignment horizontal="center" vertical="top"/>
    </xf>
    <xf numFmtId="184" fontId="5" fillId="0" borderId="8" xfId="1" applyNumberFormat="1" applyFont="1" applyFill="1" applyBorder="1" applyAlignment="1">
      <alignment horizontal="right" vertical="top"/>
    </xf>
    <xf numFmtId="184" fontId="5" fillId="0" borderId="15" xfId="1" applyNumberFormat="1" applyFont="1" applyFill="1" applyBorder="1" applyAlignment="1">
      <alignment horizontal="right" vertical="top"/>
    </xf>
    <xf numFmtId="182" fontId="5" fillId="0" borderId="3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84" fontId="4" fillId="0" borderId="8" xfId="1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vertical="center"/>
    </xf>
    <xf numFmtId="184" fontId="5" fillId="0" borderId="4" xfId="1" applyNumberFormat="1" applyFont="1" applyFill="1" applyBorder="1" applyAlignment="1">
      <alignment vertical="center"/>
    </xf>
    <xf numFmtId="184" fontId="5" fillId="0" borderId="6" xfId="1" applyNumberFormat="1" applyFont="1" applyFill="1" applyBorder="1" applyAlignment="1">
      <alignment vertical="center"/>
    </xf>
    <xf numFmtId="41" fontId="5" fillId="0" borderId="0" xfId="1" quotePrefix="1" applyFont="1" applyFill="1" applyBorder="1" applyAlignment="1">
      <alignment vertical="center"/>
    </xf>
    <xf numFmtId="0" fontId="10" fillId="0" borderId="9" xfId="2" applyFont="1" applyBorder="1" applyAlignment="1">
      <alignment horizontal="center" vertical="center"/>
    </xf>
    <xf numFmtId="41" fontId="9" fillId="0" borderId="17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10" fillId="0" borderId="10" xfId="3" applyFont="1" applyBorder="1" applyAlignment="1">
      <alignment horizontal="center" vertical="center" wrapText="1"/>
    </xf>
    <xf numFmtId="41" fontId="10" fillId="0" borderId="11" xfId="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0" fontId="5" fillId="0" borderId="10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center" vertical="top"/>
    </xf>
    <xf numFmtId="41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top"/>
    </xf>
    <xf numFmtId="41" fontId="5" fillId="0" borderId="13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182" fontId="5" fillId="0" borderId="0" xfId="1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83" fontId="5" fillId="0" borderId="3" xfId="4" quotePrefix="1" applyNumberFormat="1" applyFont="1" applyFill="1" applyBorder="1" applyAlignment="1">
      <alignment horizontal="center" vertical="center"/>
    </xf>
    <xf numFmtId="183" fontId="5" fillId="0" borderId="0" xfId="4" quotePrefix="1" applyNumberFormat="1" applyFont="1" applyFill="1" applyBorder="1" applyAlignment="1">
      <alignment horizontal="center" vertical="center"/>
    </xf>
    <xf numFmtId="10" fontId="5" fillId="0" borderId="0" xfId="4" quotePrefix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top"/>
    </xf>
    <xf numFmtId="0" fontId="5" fillId="0" borderId="8" xfId="0" applyFont="1" applyFill="1" applyBorder="1" applyAlignment="1">
      <alignment vertical="top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top"/>
    </xf>
    <xf numFmtId="0" fontId="5" fillId="0" borderId="10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182" fontId="14" fillId="0" borderId="0" xfId="1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21" fillId="0" borderId="10" xfId="0" applyFont="1" applyFill="1" applyBorder="1" applyAlignment="1">
      <alignment horizontal="center" vertical="top"/>
    </xf>
    <xf numFmtId="0" fontId="21" fillId="0" borderId="12" xfId="0" applyFont="1" applyFill="1" applyBorder="1" applyAlignment="1">
      <alignment horizontal="center" vertical="top"/>
    </xf>
    <xf numFmtId="0" fontId="21" fillId="0" borderId="11" xfId="0" applyFont="1" applyFill="1" applyBorder="1" applyAlignment="1">
      <alignment horizontal="center" vertical="top"/>
    </xf>
    <xf numFmtId="0" fontId="21" fillId="0" borderId="2" xfId="0" applyFont="1" applyFill="1" applyBorder="1" applyAlignment="1">
      <alignment horizontal="left" vertical="top"/>
    </xf>
    <xf numFmtId="0" fontId="21" fillId="0" borderId="5" xfId="0" applyFont="1" applyFill="1" applyBorder="1" applyAlignment="1">
      <alignment horizontal="left" vertical="top"/>
    </xf>
    <xf numFmtId="0" fontId="21" fillId="0" borderId="7" xfId="0" applyFont="1" applyFill="1" applyBorder="1" applyAlignment="1">
      <alignment horizontal="left" vertical="top"/>
    </xf>
    <xf numFmtId="0" fontId="21" fillId="0" borderId="4" xfId="0" applyFont="1" applyFill="1" applyBorder="1" applyAlignment="1">
      <alignment horizontal="center" vertical="top"/>
    </xf>
    <xf numFmtId="0" fontId="21" fillId="0" borderId="6" xfId="0" applyFont="1" applyFill="1" applyBorder="1" applyAlignment="1">
      <alignment horizontal="center" vertical="top"/>
    </xf>
    <xf numFmtId="0" fontId="21" fillId="0" borderId="8" xfId="0" applyFont="1" applyFill="1" applyBorder="1" applyAlignment="1">
      <alignment horizontal="center" vertical="top"/>
    </xf>
    <xf numFmtId="41" fontId="21" fillId="0" borderId="10" xfId="0" applyNumberFormat="1" applyFont="1" applyFill="1" applyBorder="1" applyAlignment="1">
      <alignment horizontal="center" vertical="center"/>
    </xf>
    <xf numFmtId="41" fontId="21" fillId="0" borderId="12" xfId="0" applyNumberFormat="1" applyFont="1" applyFill="1" applyBorder="1" applyAlignment="1">
      <alignment horizontal="center" vertical="center"/>
    </xf>
    <xf numFmtId="41" fontId="21" fillId="0" borderId="11" xfId="0" applyNumberFormat="1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top"/>
    </xf>
    <xf numFmtId="41" fontId="21" fillId="0" borderId="9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zoomScale="70" zoomScaleNormal="70" workbookViewId="0">
      <selection activeCell="E21" sqref="E21"/>
    </sheetView>
  </sheetViews>
  <sheetFormatPr defaultRowHeight="16.5" x14ac:dyDescent="0.3"/>
  <cols>
    <col min="1" max="12" width="25.625" style="1" customWidth="1"/>
    <col min="13" max="16" width="19.625" style="1" customWidth="1"/>
    <col min="17" max="16384" width="9" style="1"/>
  </cols>
  <sheetData>
    <row r="1" spans="1:16" ht="35.25" x14ac:dyDescent="0.3">
      <c r="A1" s="430" t="s">
        <v>365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124"/>
      <c r="N1" s="124"/>
      <c r="O1" s="124"/>
      <c r="P1" s="124"/>
    </row>
    <row r="2" spans="1:16" ht="30" customHeight="1" thickBot="1" x14ac:dyDescent="0.35">
      <c r="A2" s="8" t="s">
        <v>179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 t="s">
        <v>180</v>
      </c>
      <c r="M2" s="80"/>
      <c r="N2" s="80"/>
      <c r="O2" s="80"/>
    </row>
    <row r="3" spans="1:16" ht="39.950000000000003" customHeight="1" x14ac:dyDescent="0.3">
      <c r="A3" s="89" t="s">
        <v>16</v>
      </c>
      <c r="B3" s="90"/>
      <c r="C3" s="90"/>
      <c r="D3" s="90"/>
      <c r="E3" s="90"/>
      <c r="F3" s="90"/>
      <c r="G3" s="91" t="s">
        <v>17</v>
      </c>
      <c r="H3" s="90"/>
      <c r="I3" s="90"/>
      <c r="J3" s="90"/>
      <c r="K3" s="90"/>
      <c r="L3" s="92"/>
    </row>
    <row r="4" spans="1:16" ht="39.950000000000003" customHeight="1" x14ac:dyDescent="0.3">
      <c r="A4" s="433" t="s">
        <v>18</v>
      </c>
      <c r="B4" s="428" t="s">
        <v>19</v>
      </c>
      <c r="C4" s="428" t="s">
        <v>20</v>
      </c>
      <c r="D4" s="435" t="s">
        <v>355</v>
      </c>
      <c r="E4" s="435" t="s">
        <v>356</v>
      </c>
      <c r="F4" s="434" t="s">
        <v>253</v>
      </c>
      <c r="G4" s="428" t="s">
        <v>18</v>
      </c>
      <c r="H4" s="428" t="s">
        <v>19</v>
      </c>
      <c r="I4" s="428" t="s">
        <v>20</v>
      </c>
      <c r="J4" s="435" t="s">
        <v>357</v>
      </c>
      <c r="K4" s="435" t="s">
        <v>358</v>
      </c>
      <c r="L4" s="429" t="s">
        <v>253</v>
      </c>
    </row>
    <row r="5" spans="1:16" ht="39.950000000000003" customHeight="1" x14ac:dyDescent="0.3">
      <c r="A5" s="433"/>
      <c r="B5" s="428"/>
      <c r="C5" s="428"/>
      <c r="D5" s="436"/>
      <c r="E5" s="436"/>
      <c r="F5" s="434"/>
      <c r="G5" s="428"/>
      <c r="H5" s="428"/>
      <c r="I5" s="428"/>
      <c r="J5" s="436"/>
      <c r="K5" s="436"/>
      <c r="L5" s="429"/>
    </row>
    <row r="6" spans="1:16" ht="39.950000000000003" customHeight="1" x14ac:dyDescent="0.3">
      <c r="A6" s="154" t="s">
        <v>21</v>
      </c>
      <c r="B6" s="151"/>
      <c r="C6" s="151"/>
      <c r="D6" s="9">
        <f>D7+D11+D12+D13+D14+D16+D17+D15</f>
        <v>7955959</v>
      </c>
      <c r="E6" s="9">
        <f>E7+E11+E12+E13+E14+E16+E17+E15</f>
        <v>9265475</v>
      </c>
      <c r="F6" s="9">
        <f>F7+F11+F12+F13+F14+F16+F17+F15</f>
        <v>1309516</v>
      </c>
      <c r="G6" s="151" t="s">
        <v>21</v>
      </c>
      <c r="H6" s="151"/>
      <c r="I6" s="151"/>
      <c r="J6" s="9">
        <f>J7+J11+J12+J13+J14+J15+J16+J17+J18</f>
        <v>7955959</v>
      </c>
      <c r="K6" s="9">
        <f>K7+K11+K12+K13+K14+K15+K16+K17+K18</f>
        <v>9265475</v>
      </c>
      <c r="L6" s="10">
        <f>K6-J6</f>
        <v>1309516</v>
      </c>
    </row>
    <row r="7" spans="1:16" ht="39.950000000000003" customHeight="1" x14ac:dyDescent="0.3">
      <c r="A7" s="153" t="s">
        <v>22</v>
      </c>
      <c r="B7" s="152" t="s">
        <v>22</v>
      </c>
      <c r="C7" s="152"/>
      <c r="D7" s="11">
        <v>1179274</v>
      </c>
      <c r="E7" s="11">
        <v>2403523</v>
      </c>
      <c r="F7" s="9">
        <f t="shared" ref="F7:F13" si="0">E7-D7</f>
        <v>1224249</v>
      </c>
      <c r="G7" s="152" t="s">
        <v>23</v>
      </c>
      <c r="H7" s="152"/>
      <c r="I7" s="152"/>
      <c r="J7" s="11">
        <v>932210</v>
      </c>
      <c r="K7" s="11">
        <v>1000907</v>
      </c>
      <c r="L7" s="10">
        <f t="shared" ref="L7:L16" si="1">K7-J7</f>
        <v>68697</v>
      </c>
    </row>
    <row r="8" spans="1:16" ht="39.950000000000003" customHeight="1" x14ac:dyDescent="0.3">
      <c r="A8" s="432"/>
      <c r="B8" s="431"/>
      <c r="C8" s="152" t="s">
        <v>42</v>
      </c>
      <c r="D8" s="12">
        <v>1084000</v>
      </c>
      <c r="E8" s="12">
        <v>1084000</v>
      </c>
      <c r="F8" s="9">
        <f t="shared" si="0"/>
        <v>0</v>
      </c>
      <c r="G8" s="431"/>
      <c r="H8" s="152" t="s">
        <v>24</v>
      </c>
      <c r="I8" s="152" t="s">
        <v>25</v>
      </c>
      <c r="J8" s="11">
        <v>346440</v>
      </c>
      <c r="K8" s="11">
        <v>457366</v>
      </c>
      <c r="L8" s="10">
        <f t="shared" si="1"/>
        <v>110926</v>
      </c>
    </row>
    <row r="9" spans="1:16" ht="39.950000000000003" customHeight="1" x14ac:dyDescent="0.3">
      <c r="A9" s="432"/>
      <c r="B9" s="431"/>
      <c r="C9" s="152" t="s">
        <v>41</v>
      </c>
      <c r="D9" s="12">
        <v>95274</v>
      </c>
      <c r="E9" s="12">
        <v>95274</v>
      </c>
      <c r="F9" s="9">
        <f t="shared" si="0"/>
        <v>0</v>
      </c>
      <c r="G9" s="431"/>
      <c r="H9" s="152" t="s">
        <v>26</v>
      </c>
      <c r="I9" s="152" t="s">
        <v>27</v>
      </c>
      <c r="J9" s="11">
        <v>435900</v>
      </c>
      <c r="K9" s="11">
        <v>385391</v>
      </c>
      <c r="L9" s="10">
        <f t="shared" si="1"/>
        <v>-50509</v>
      </c>
    </row>
    <row r="10" spans="1:16" ht="39.950000000000003" customHeight="1" x14ac:dyDescent="0.3">
      <c r="A10" s="432"/>
      <c r="B10" s="431"/>
      <c r="C10" s="152" t="s">
        <v>172</v>
      </c>
      <c r="D10" s="11">
        <v>0</v>
      </c>
      <c r="E10" s="11">
        <v>1224249</v>
      </c>
      <c r="F10" s="9">
        <f t="shared" si="0"/>
        <v>1224249</v>
      </c>
      <c r="G10" s="431"/>
      <c r="H10" s="152" t="s">
        <v>44</v>
      </c>
      <c r="I10" s="152" t="s">
        <v>28</v>
      </c>
      <c r="J10" s="11">
        <v>149870</v>
      </c>
      <c r="K10" s="11">
        <v>158150</v>
      </c>
      <c r="L10" s="10">
        <f t="shared" si="1"/>
        <v>8280</v>
      </c>
    </row>
    <row r="11" spans="1:16" ht="39.950000000000003" customHeight="1" x14ac:dyDescent="0.3">
      <c r="A11" s="153" t="s">
        <v>35</v>
      </c>
      <c r="B11" s="152" t="s">
        <v>35</v>
      </c>
      <c r="C11" s="152" t="s">
        <v>35</v>
      </c>
      <c r="D11" s="12">
        <v>2887784</v>
      </c>
      <c r="E11" s="12">
        <v>2956390</v>
      </c>
      <c r="F11" s="9">
        <f t="shared" si="0"/>
        <v>68606</v>
      </c>
      <c r="G11" s="152" t="s">
        <v>29</v>
      </c>
      <c r="H11" s="152" t="s">
        <v>30</v>
      </c>
      <c r="I11" s="152" t="s">
        <v>30</v>
      </c>
      <c r="J11" s="11">
        <v>404510</v>
      </c>
      <c r="K11" s="11">
        <v>478828</v>
      </c>
      <c r="L11" s="10">
        <f t="shared" si="1"/>
        <v>74318</v>
      </c>
    </row>
    <row r="12" spans="1:16" ht="39.950000000000003" customHeight="1" x14ac:dyDescent="0.3">
      <c r="A12" s="93" t="s">
        <v>43</v>
      </c>
      <c r="B12" s="13" t="s">
        <v>43</v>
      </c>
      <c r="C12" s="13" t="s">
        <v>43</v>
      </c>
      <c r="D12" s="12">
        <v>150000</v>
      </c>
      <c r="E12" s="12">
        <v>150000</v>
      </c>
      <c r="F12" s="9">
        <f t="shared" si="0"/>
        <v>0</v>
      </c>
      <c r="G12" s="152" t="s">
        <v>31</v>
      </c>
      <c r="H12" s="152" t="s">
        <v>31</v>
      </c>
      <c r="I12" s="152" t="s">
        <v>31</v>
      </c>
      <c r="J12" s="11">
        <v>5774807</v>
      </c>
      <c r="K12" s="11">
        <v>6921308</v>
      </c>
      <c r="L12" s="10">
        <f t="shared" si="1"/>
        <v>1146501</v>
      </c>
    </row>
    <row r="13" spans="1:16" ht="39.950000000000003" customHeight="1" x14ac:dyDescent="0.3">
      <c r="A13" s="153" t="s">
        <v>32</v>
      </c>
      <c r="B13" s="152" t="s">
        <v>32</v>
      </c>
      <c r="C13" s="152" t="s">
        <v>33</v>
      </c>
      <c r="D13" s="12">
        <v>6840</v>
      </c>
      <c r="E13" s="12">
        <v>6840</v>
      </c>
      <c r="F13" s="9">
        <f t="shared" si="0"/>
        <v>0</v>
      </c>
      <c r="G13" s="152" t="s">
        <v>40</v>
      </c>
      <c r="H13" s="152" t="s">
        <v>40</v>
      </c>
      <c r="I13" s="14" t="s">
        <v>40</v>
      </c>
      <c r="J13" s="11">
        <v>287966</v>
      </c>
      <c r="K13" s="11">
        <v>287966</v>
      </c>
      <c r="L13" s="10">
        <f t="shared" si="1"/>
        <v>0</v>
      </c>
    </row>
    <row r="14" spans="1:16" ht="39.950000000000003" customHeight="1" x14ac:dyDescent="0.3">
      <c r="A14" s="318" t="s">
        <v>37</v>
      </c>
      <c r="B14" s="318" t="s">
        <v>37</v>
      </c>
      <c r="C14" s="318" t="s">
        <v>37</v>
      </c>
      <c r="D14" s="12">
        <v>233000</v>
      </c>
      <c r="E14" s="12">
        <v>189661</v>
      </c>
      <c r="F14" s="9">
        <f t="shared" ref="F14" si="2">E14-D14</f>
        <v>-43339</v>
      </c>
      <c r="G14" s="152" t="s">
        <v>34</v>
      </c>
      <c r="H14" s="152" t="s">
        <v>34</v>
      </c>
      <c r="I14" s="152" t="s">
        <v>34</v>
      </c>
      <c r="J14" s="175">
        <v>506466</v>
      </c>
      <c r="K14" s="175">
        <v>506466</v>
      </c>
      <c r="L14" s="10">
        <f t="shared" si="1"/>
        <v>0</v>
      </c>
    </row>
    <row r="15" spans="1:16" ht="39.950000000000003" customHeight="1" x14ac:dyDescent="0.3">
      <c r="A15" s="318" t="s">
        <v>359</v>
      </c>
      <c r="B15" s="318" t="s">
        <v>359</v>
      </c>
      <c r="C15" s="318" t="s">
        <v>359</v>
      </c>
      <c r="D15" s="322">
        <v>0</v>
      </c>
      <c r="E15" s="12">
        <v>60000</v>
      </c>
      <c r="F15" s="9">
        <f t="shared" ref="F15" si="3">E15-D15</f>
        <v>60000</v>
      </c>
      <c r="G15" s="13" t="s">
        <v>36</v>
      </c>
      <c r="H15" s="13" t="s">
        <v>36</v>
      </c>
      <c r="I15" s="13" t="s">
        <v>36</v>
      </c>
      <c r="J15" s="175">
        <v>10000</v>
      </c>
      <c r="K15" s="175">
        <v>10000</v>
      </c>
      <c r="L15" s="10">
        <f t="shared" si="1"/>
        <v>0</v>
      </c>
    </row>
    <row r="16" spans="1:16" ht="39.950000000000003" customHeight="1" x14ac:dyDescent="0.3">
      <c r="A16" s="318" t="s">
        <v>181</v>
      </c>
      <c r="B16" s="318" t="s">
        <v>181</v>
      </c>
      <c r="C16" s="318" t="s">
        <v>181</v>
      </c>
      <c r="D16" s="12">
        <v>3499061</v>
      </c>
      <c r="E16" s="12">
        <v>3499061</v>
      </c>
      <c r="F16" s="9">
        <f>E16-D16</f>
        <v>0</v>
      </c>
      <c r="G16" s="13" t="s">
        <v>177</v>
      </c>
      <c r="H16" s="13" t="s">
        <v>266</v>
      </c>
      <c r="I16" s="13" t="s">
        <v>266</v>
      </c>
      <c r="J16" s="175">
        <v>0</v>
      </c>
      <c r="K16" s="175">
        <v>20000</v>
      </c>
      <c r="L16" s="10">
        <f t="shared" si="1"/>
        <v>20000</v>
      </c>
    </row>
    <row r="17" spans="1:12" ht="39.950000000000003" customHeight="1" x14ac:dyDescent="0.3">
      <c r="A17" s="238"/>
      <c r="B17" s="239"/>
      <c r="C17" s="239"/>
      <c r="D17" s="240"/>
      <c r="E17" s="240"/>
      <c r="F17" s="241"/>
      <c r="G17" s="174" t="s">
        <v>38</v>
      </c>
      <c r="H17" s="174" t="s">
        <v>38</v>
      </c>
      <c r="I17" s="174" t="s">
        <v>38</v>
      </c>
      <c r="J17" s="12">
        <v>20000</v>
      </c>
      <c r="K17" s="12">
        <v>20000</v>
      </c>
      <c r="L17" s="10">
        <f>K17-J17</f>
        <v>0</v>
      </c>
    </row>
    <row r="18" spans="1:12" ht="39.950000000000003" customHeight="1" thickBot="1" x14ac:dyDescent="0.35">
      <c r="A18" s="121"/>
      <c r="B18" s="122"/>
      <c r="C18" s="122"/>
      <c r="D18" s="122"/>
      <c r="E18" s="122"/>
      <c r="F18" s="122"/>
      <c r="G18" s="15" t="s">
        <v>39</v>
      </c>
      <c r="H18" s="15" t="s">
        <v>39</v>
      </c>
      <c r="I18" s="88" t="s">
        <v>39</v>
      </c>
      <c r="J18" s="176">
        <v>20000</v>
      </c>
      <c r="K18" s="176">
        <v>20000</v>
      </c>
      <c r="L18" s="123">
        <f>K18-J18</f>
        <v>0</v>
      </c>
    </row>
  </sheetData>
  <mergeCells count="16">
    <mergeCell ref="H4:H5"/>
    <mergeCell ref="I4:I5"/>
    <mergeCell ref="L4:L5"/>
    <mergeCell ref="A1:L1"/>
    <mergeCell ref="G8:G10"/>
    <mergeCell ref="A8:A10"/>
    <mergeCell ref="B8:B10"/>
    <mergeCell ref="A4:A5"/>
    <mergeCell ref="B4:B5"/>
    <mergeCell ref="C4:C5"/>
    <mergeCell ref="F4:F5"/>
    <mergeCell ref="G4:G5"/>
    <mergeCell ref="D4:D5"/>
    <mergeCell ref="E4:E5"/>
    <mergeCell ref="J4:J5"/>
    <mergeCell ref="K4:K5"/>
  </mergeCells>
  <phoneticPr fontId="2" type="noConversion"/>
  <pageMargins left="0.93" right="0.62" top="0.74803149606299213" bottom="0.74803149606299213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81"/>
  <sheetViews>
    <sheetView topLeftCell="A22" zoomScaleNormal="100" workbookViewId="0">
      <selection activeCell="E46" sqref="E46"/>
    </sheetView>
  </sheetViews>
  <sheetFormatPr defaultRowHeight="16.5" x14ac:dyDescent="0.3"/>
  <cols>
    <col min="1" max="3" width="9" style="3" bestFit="1" customWidth="1"/>
    <col min="4" max="4" width="13" style="4" bestFit="1" customWidth="1"/>
    <col min="5" max="5" width="57" style="100" customWidth="1"/>
    <col min="6" max="6" width="3.5" style="5" bestFit="1" customWidth="1"/>
    <col min="7" max="7" width="13.625" style="16" customWidth="1"/>
    <col min="8" max="10" width="9" style="3" bestFit="1" customWidth="1"/>
    <col min="11" max="11" width="13" style="4" bestFit="1" customWidth="1"/>
    <col min="12" max="12" width="57" style="100" customWidth="1"/>
    <col min="13" max="13" width="3.5" style="5" bestFit="1" customWidth="1"/>
    <col min="14" max="14" width="13.625" style="16" customWidth="1"/>
    <col min="15" max="17" width="13" style="6" customWidth="1"/>
    <col min="18" max="18" width="9" style="3"/>
    <col min="19" max="19" width="9.875" style="3" bestFit="1" customWidth="1"/>
    <col min="20" max="20" width="9" style="3"/>
    <col min="21" max="21" width="9.875" style="3" bestFit="1" customWidth="1"/>
    <col min="22" max="22" width="9" style="3"/>
    <col min="23" max="23" width="10.5" style="3" bestFit="1" customWidth="1"/>
    <col min="24" max="28" width="9" style="3"/>
    <col min="29" max="29" width="10.875" style="3" bestFit="1" customWidth="1"/>
    <col min="30" max="30" width="9" style="3"/>
    <col min="31" max="31" width="10.5" style="3" bestFit="1" customWidth="1"/>
    <col min="32" max="16384" width="9" style="3"/>
  </cols>
  <sheetData>
    <row r="1" spans="1:31" ht="18" customHeight="1" x14ac:dyDescent="0.3">
      <c r="A1" s="7" t="s">
        <v>169</v>
      </c>
      <c r="B1" s="30"/>
      <c r="C1" s="30"/>
      <c r="D1" s="60"/>
      <c r="E1" s="25"/>
      <c r="F1" s="61"/>
      <c r="G1" s="73"/>
      <c r="H1" s="7" t="s">
        <v>169</v>
      </c>
      <c r="I1" s="30"/>
      <c r="J1" s="30"/>
      <c r="K1" s="60"/>
      <c r="L1" s="61"/>
      <c r="M1" s="61"/>
      <c r="N1" s="73"/>
    </row>
    <row r="2" spans="1:31" ht="17.100000000000001" customHeight="1" x14ac:dyDescent="0.3">
      <c r="A2" s="78" t="s">
        <v>45</v>
      </c>
      <c r="B2" s="78" t="s">
        <v>46</v>
      </c>
      <c r="C2" s="78" t="s">
        <v>47</v>
      </c>
      <c r="D2" s="79" t="s">
        <v>48</v>
      </c>
      <c r="E2" s="94" t="s">
        <v>296</v>
      </c>
      <c r="F2" s="62"/>
      <c r="G2" s="81"/>
      <c r="H2" s="323" t="s">
        <v>45</v>
      </c>
      <c r="I2" s="323" t="s">
        <v>46</v>
      </c>
      <c r="J2" s="323" t="s">
        <v>47</v>
      </c>
      <c r="K2" s="324" t="s">
        <v>48</v>
      </c>
      <c r="L2" s="330" t="s">
        <v>364</v>
      </c>
      <c r="M2" s="62"/>
      <c r="N2" s="81"/>
    </row>
    <row r="3" spans="1:31" ht="17.100000000000001" customHeight="1" x14ac:dyDescent="0.3">
      <c r="A3" s="441" t="s">
        <v>149</v>
      </c>
      <c r="B3" s="442"/>
      <c r="C3" s="443"/>
      <c r="D3" s="79">
        <f>SUM(D4:D44)</f>
        <v>7955958972</v>
      </c>
      <c r="E3" s="95"/>
      <c r="F3" s="63"/>
      <c r="G3" s="82">
        <f>G7+G10+G18+G32+G34+G36+G41+G44</f>
        <v>7955958972</v>
      </c>
      <c r="H3" s="441" t="s">
        <v>149</v>
      </c>
      <c r="I3" s="442"/>
      <c r="J3" s="443"/>
      <c r="K3" s="324">
        <f>SUM(K4:K44)</f>
        <v>9265475611</v>
      </c>
      <c r="L3" s="331"/>
      <c r="M3" s="63"/>
      <c r="N3" s="82">
        <f>N7+N10+N18+N32+N34+N36+N41+N44+N42</f>
        <v>9265475611</v>
      </c>
    </row>
    <row r="4" spans="1:31" s="5" customFormat="1" ht="17.100000000000001" customHeight="1" x14ac:dyDescent="0.3">
      <c r="A4" s="444" t="s">
        <v>0</v>
      </c>
      <c r="B4" s="444" t="s">
        <v>170</v>
      </c>
      <c r="C4" s="438" t="s">
        <v>129</v>
      </c>
      <c r="D4" s="440">
        <f>G7</f>
        <v>1084000000</v>
      </c>
      <c r="E4" s="95" t="s">
        <v>182</v>
      </c>
      <c r="F4" s="63"/>
      <c r="G4" s="82">
        <v>399000000</v>
      </c>
      <c r="H4" s="444" t="s">
        <v>0</v>
      </c>
      <c r="I4" s="444" t="s">
        <v>170</v>
      </c>
      <c r="J4" s="438" t="s">
        <v>129</v>
      </c>
      <c r="K4" s="440">
        <f>N7</f>
        <v>1084000000</v>
      </c>
      <c r="L4" s="331" t="s">
        <v>182</v>
      </c>
      <c r="M4" s="63"/>
      <c r="N4" s="82">
        <v>399000000</v>
      </c>
      <c r="O4" s="6"/>
      <c r="P4" s="6"/>
      <c r="Q4" s="6"/>
    </row>
    <row r="5" spans="1:31" s="2" customFormat="1" ht="17.100000000000001" customHeight="1" x14ac:dyDescent="0.3">
      <c r="A5" s="445"/>
      <c r="B5" s="445"/>
      <c r="C5" s="438"/>
      <c r="D5" s="440"/>
      <c r="E5" s="96" t="s">
        <v>312</v>
      </c>
      <c r="F5" s="54"/>
      <c r="G5" s="86">
        <v>220000000</v>
      </c>
      <c r="H5" s="445"/>
      <c r="I5" s="445"/>
      <c r="J5" s="438"/>
      <c r="K5" s="440"/>
      <c r="L5" s="332" t="s">
        <v>312</v>
      </c>
      <c r="M5" s="54"/>
      <c r="N5" s="86">
        <v>220000000</v>
      </c>
      <c r="O5" s="6"/>
      <c r="P5" s="6"/>
      <c r="Q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s="2" customFormat="1" ht="17.100000000000001" customHeight="1" x14ac:dyDescent="0.3">
      <c r="A6" s="445"/>
      <c r="B6" s="445"/>
      <c r="C6" s="438"/>
      <c r="D6" s="440"/>
      <c r="E6" s="96" t="s">
        <v>311</v>
      </c>
      <c r="F6" s="54"/>
      <c r="G6" s="86">
        <v>465000000</v>
      </c>
      <c r="H6" s="445"/>
      <c r="I6" s="445"/>
      <c r="J6" s="438"/>
      <c r="K6" s="440"/>
      <c r="L6" s="332" t="s">
        <v>311</v>
      </c>
      <c r="M6" s="54"/>
      <c r="N6" s="86">
        <v>465000000</v>
      </c>
      <c r="O6" s="6"/>
      <c r="P6" s="6"/>
      <c r="Q6" s="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s="2" customFormat="1" ht="17.100000000000001" customHeight="1" x14ac:dyDescent="0.3">
      <c r="A7" s="445"/>
      <c r="B7" s="445"/>
      <c r="C7" s="438"/>
      <c r="D7" s="440"/>
      <c r="E7" s="97"/>
      <c r="F7" s="64" t="s">
        <v>50</v>
      </c>
      <c r="G7" s="84">
        <f>SUM(G4:G6)</f>
        <v>1084000000</v>
      </c>
      <c r="H7" s="445"/>
      <c r="I7" s="445"/>
      <c r="J7" s="438"/>
      <c r="K7" s="440"/>
      <c r="L7" s="333"/>
      <c r="M7" s="64" t="s">
        <v>50</v>
      </c>
      <c r="N7" s="84">
        <f>SUM(N4:N6)</f>
        <v>1084000000</v>
      </c>
      <c r="O7" s="6"/>
      <c r="P7" s="6"/>
      <c r="Q7" s="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2" customFormat="1" ht="17.100000000000001" customHeight="1" x14ac:dyDescent="0.3">
      <c r="A8" s="445"/>
      <c r="B8" s="445"/>
      <c r="C8" s="444" t="s">
        <v>171</v>
      </c>
      <c r="D8" s="447">
        <f>G10</f>
        <v>95274000</v>
      </c>
      <c r="E8" s="95" t="s">
        <v>183</v>
      </c>
      <c r="F8" s="63"/>
      <c r="G8" s="82">
        <v>49000000</v>
      </c>
      <c r="H8" s="445"/>
      <c r="I8" s="445"/>
      <c r="J8" s="444" t="s">
        <v>171</v>
      </c>
      <c r="K8" s="447">
        <f>N10</f>
        <v>95274000</v>
      </c>
      <c r="L8" s="331" t="s">
        <v>183</v>
      </c>
      <c r="M8" s="63"/>
      <c r="N8" s="82">
        <v>49000000</v>
      </c>
      <c r="O8" s="6"/>
      <c r="P8" s="6"/>
      <c r="Q8" s="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2" customFormat="1" ht="17.100000000000001" customHeight="1" x14ac:dyDescent="0.3">
      <c r="A9" s="445"/>
      <c r="B9" s="445"/>
      <c r="C9" s="445"/>
      <c r="D9" s="448"/>
      <c r="E9" s="96" t="s">
        <v>184</v>
      </c>
      <c r="F9" s="54"/>
      <c r="G9" s="86">
        <v>46274000</v>
      </c>
      <c r="H9" s="445"/>
      <c r="I9" s="445"/>
      <c r="J9" s="445"/>
      <c r="K9" s="448"/>
      <c r="L9" s="332" t="s">
        <v>184</v>
      </c>
      <c r="M9" s="54"/>
      <c r="N9" s="86">
        <v>46274000</v>
      </c>
      <c r="O9" s="6"/>
      <c r="P9" s="6"/>
      <c r="Q9" s="6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2" customFormat="1" ht="17.100000000000001" customHeight="1" x14ac:dyDescent="0.3">
      <c r="A10" s="445"/>
      <c r="B10" s="445"/>
      <c r="C10" s="446"/>
      <c r="D10" s="449"/>
      <c r="E10" s="97"/>
      <c r="F10" s="64" t="s">
        <v>50</v>
      </c>
      <c r="G10" s="85">
        <f>SUM(G8:G9)</f>
        <v>95274000</v>
      </c>
      <c r="H10" s="445"/>
      <c r="I10" s="445"/>
      <c r="J10" s="446"/>
      <c r="K10" s="449"/>
      <c r="L10" s="333"/>
      <c r="M10" s="64" t="s">
        <v>50</v>
      </c>
      <c r="N10" s="85">
        <f>SUM(N8:N9)</f>
        <v>95274000</v>
      </c>
      <c r="O10" s="6"/>
      <c r="P10" s="6"/>
      <c r="Q10" s="6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2" customFormat="1" ht="17.100000000000001" customHeight="1" x14ac:dyDescent="0.3">
      <c r="A11" s="445"/>
      <c r="B11" s="445"/>
      <c r="C11" s="438" t="s">
        <v>172</v>
      </c>
      <c r="D11" s="440">
        <f>G18</f>
        <v>0</v>
      </c>
      <c r="E11" s="96"/>
      <c r="F11" s="54"/>
      <c r="G11" s="86"/>
      <c r="H11" s="445"/>
      <c r="I11" s="445"/>
      <c r="J11" s="438" t="s">
        <v>172</v>
      </c>
      <c r="K11" s="440">
        <f>N18</f>
        <v>1224248550</v>
      </c>
      <c r="L11" s="334" t="s">
        <v>366</v>
      </c>
      <c r="M11" s="54"/>
      <c r="N11" s="86">
        <v>900000000</v>
      </c>
      <c r="O11" s="6"/>
      <c r="P11" s="6"/>
      <c r="Q11" s="6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2" customFormat="1" ht="17.100000000000001" customHeight="1" x14ac:dyDescent="0.3">
      <c r="A12" s="445"/>
      <c r="B12" s="445"/>
      <c r="C12" s="438"/>
      <c r="D12" s="440"/>
      <c r="E12" s="96"/>
      <c r="F12" s="54"/>
      <c r="G12" s="86"/>
      <c r="H12" s="445"/>
      <c r="I12" s="445"/>
      <c r="J12" s="438"/>
      <c r="K12" s="440"/>
      <c r="L12" s="332" t="s">
        <v>354</v>
      </c>
      <c r="M12" s="54"/>
      <c r="N12" s="86">
        <v>80000000</v>
      </c>
      <c r="O12" s="6"/>
      <c r="P12" s="6"/>
      <c r="Q12" s="6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2" customFormat="1" ht="17.100000000000001" customHeight="1" x14ac:dyDescent="0.3">
      <c r="A13" s="445"/>
      <c r="B13" s="445"/>
      <c r="C13" s="438"/>
      <c r="D13" s="440"/>
      <c r="E13" s="96"/>
      <c r="F13" s="54"/>
      <c r="G13" s="86"/>
      <c r="H13" s="445"/>
      <c r="I13" s="445"/>
      <c r="J13" s="438"/>
      <c r="K13" s="440"/>
      <c r="L13" s="334" t="s">
        <v>316</v>
      </c>
      <c r="M13" s="54"/>
      <c r="N13" s="86">
        <v>80000000</v>
      </c>
      <c r="O13" s="6"/>
      <c r="P13" s="6"/>
      <c r="Q13" s="6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2" customFormat="1" ht="17.100000000000001" customHeight="1" x14ac:dyDescent="0.3">
      <c r="A14" s="445"/>
      <c r="B14" s="445"/>
      <c r="C14" s="438"/>
      <c r="D14" s="440"/>
      <c r="E14" s="96"/>
      <c r="F14" s="54"/>
      <c r="G14" s="86"/>
      <c r="H14" s="445"/>
      <c r="I14" s="445"/>
      <c r="J14" s="438"/>
      <c r="K14" s="440"/>
      <c r="L14" s="334" t="s">
        <v>317</v>
      </c>
      <c r="M14" s="54"/>
      <c r="N14" s="86">
        <v>69000000</v>
      </c>
      <c r="O14" s="6"/>
      <c r="P14" s="6"/>
      <c r="Q14" s="6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2" customFormat="1" ht="17.100000000000001" customHeight="1" x14ac:dyDescent="0.3">
      <c r="A15" s="445"/>
      <c r="B15" s="445"/>
      <c r="C15" s="438"/>
      <c r="D15" s="440"/>
      <c r="E15" s="96"/>
      <c r="F15" s="54"/>
      <c r="G15" s="86"/>
      <c r="H15" s="445"/>
      <c r="I15" s="445"/>
      <c r="J15" s="438"/>
      <c r="K15" s="440"/>
      <c r="L15" s="332" t="s">
        <v>350</v>
      </c>
      <c r="M15" s="54"/>
      <c r="N15" s="86">
        <v>46398550</v>
      </c>
      <c r="O15" s="6"/>
      <c r="P15" s="6"/>
      <c r="Q15" s="6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2" customFormat="1" ht="17.100000000000001" customHeight="1" x14ac:dyDescent="0.3">
      <c r="A16" s="445"/>
      <c r="B16" s="445"/>
      <c r="C16" s="438"/>
      <c r="D16" s="440"/>
      <c r="E16" s="96"/>
      <c r="F16" s="54"/>
      <c r="G16" s="86"/>
      <c r="H16" s="445"/>
      <c r="I16" s="445"/>
      <c r="J16" s="438"/>
      <c r="K16" s="440"/>
      <c r="L16" s="332" t="s">
        <v>331</v>
      </c>
      <c r="M16" s="54"/>
      <c r="N16" s="86">
        <v>32850000</v>
      </c>
      <c r="O16" s="6"/>
      <c r="P16" s="6"/>
      <c r="Q16" s="6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s="2" customFormat="1" ht="17.100000000000001" customHeight="1" x14ac:dyDescent="0.3">
      <c r="A17" s="445"/>
      <c r="B17" s="445"/>
      <c r="C17" s="438"/>
      <c r="D17" s="440"/>
      <c r="E17" s="96"/>
      <c r="F17" s="54"/>
      <c r="G17" s="86"/>
      <c r="H17" s="445"/>
      <c r="I17" s="445"/>
      <c r="J17" s="438"/>
      <c r="K17" s="440"/>
      <c r="L17" s="332" t="s">
        <v>332</v>
      </c>
      <c r="M17" s="54"/>
      <c r="N17" s="86">
        <v>16000000</v>
      </c>
      <c r="O17" s="6"/>
      <c r="P17" s="6"/>
      <c r="Q17" s="6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s="2" customFormat="1" ht="17.100000000000001" customHeight="1" x14ac:dyDescent="0.3">
      <c r="A18" s="446"/>
      <c r="B18" s="446"/>
      <c r="C18" s="438"/>
      <c r="D18" s="440"/>
      <c r="E18" s="97"/>
      <c r="F18" s="64" t="s">
        <v>50</v>
      </c>
      <c r="G18" s="85">
        <f>SUM(G11:G15)</f>
        <v>0</v>
      </c>
      <c r="H18" s="446"/>
      <c r="I18" s="446"/>
      <c r="J18" s="438"/>
      <c r="K18" s="440"/>
      <c r="L18" s="333"/>
      <c r="M18" s="64" t="s">
        <v>50</v>
      </c>
      <c r="N18" s="85">
        <f>SUM(N11:N17)</f>
        <v>1224248550</v>
      </c>
      <c r="O18" s="6"/>
      <c r="P18" s="6"/>
      <c r="Q18" s="6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4" customFormat="1" ht="17.100000000000001" customHeight="1" x14ac:dyDescent="0.3">
      <c r="A19" s="438" t="s">
        <v>173</v>
      </c>
      <c r="B19" s="438" t="s">
        <v>173</v>
      </c>
      <c r="C19" s="438" t="s">
        <v>173</v>
      </c>
      <c r="D19" s="440">
        <f>G32</f>
        <v>2887783459</v>
      </c>
      <c r="E19" s="95" t="s">
        <v>185</v>
      </c>
      <c r="F19" s="63"/>
      <c r="G19" s="146">
        <f>G20+G21</f>
        <v>16500000</v>
      </c>
      <c r="H19" s="438" t="s">
        <v>173</v>
      </c>
      <c r="I19" s="438" t="s">
        <v>173</v>
      </c>
      <c r="J19" s="438" t="s">
        <v>173</v>
      </c>
      <c r="K19" s="440">
        <f>N32</f>
        <v>2956390548</v>
      </c>
      <c r="L19" s="331" t="s">
        <v>185</v>
      </c>
      <c r="M19" s="63"/>
      <c r="N19" s="146">
        <f>N20+N21</f>
        <v>16500000</v>
      </c>
      <c r="O19" s="6"/>
      <c r="P19" s="6"/>
      <c r="Q19" s="6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s="5" customFormat="1" ht="17.100000000000001" customHeight="1" x14ac:dyDescent="0.3">
      <c r="A20" s="438"/>
      <c r="B20" s="438"/>
      <c r="C20" s="438"/>
      <c r="D20" s="440"/>
      <c r="E20" s="156" t="s">
        <v>231</v>
      </c>
      <c r="F20" s="157"/>
      <c r="G20" s="158">
        <v>13000000</v>
      </c>
      <c r="H20" s="438"/>
      <c r="I20" s="438"/>
      <c r="J20" s="438"/>
      <c r="K20" s="440"/>
      <c r="L20" s="335" t="s">
        <v>231</v>
      </c>
      <c r="M20" s="157"/>
      <c r="N20" s="158">
        <v>13000000</v>
      </c>
      <c r="O20" s="6"/>
      <c r="P20" s="6"/>
      <c r="Q20" s="6"/>
    </row>
    <row r="21" spans="1:31" s="5" customFormat="1" ht="17.100000000000001" customHeight="1" x14ac:dyDescent="0.3">
      <c r="A21" s="438"/>
      <c r="B21" s="438"/>
      <c r="C21" s="438"/>
      <c r="D21" s="440"/>
      <c r="E21" s="156" t="s">
        <v>232</v>
      </c>
      <c r="F21" s="157"/>
      <c r="G21" s="158">
        <v>3500000</v>
      </c>
      <c r="H21" s="438"/>
      <c r="I21" s="438"/>
      <c r="J21" s="438"/>
      <c r="K21" s="440"/>
      <c r="L21" s="335" t="s">
        <v>232</v>
      </c>
      <c r="M21" s="157"/>
      <c r="N21" s="158">
        <v>3500000</v>
      </c>
      <c r="O21" s="6"/>
      <c r="P21" s="6"/>
      <c r="Q21" s="6"/>
    </row>
    <row r="22" spans="1:31" ht="17.100000000000001" customHeight="1" x14ac:dyDescent="0.3">
      <c r="A22" s="438"/>
      <c r="B22" s="438"/>
      <c r="C22" s="438"/>
      <c r="D22" s="440"/>
      <c r="E22" s="96" t="s">
        <v>186</v>
      </c>
      <c r="F22" s="54"/>
      <c r="G22" s="86">
        <v>30000000</v>
      </c>
      <c r="H22" s="438"/>
      <c r="I22" s="438"/>
      <c r="J22" s="438"/>
      <c r="K22" s="440"/>
      <c r="L22" s="332" t="s">
        <v>186</v>
      </c>
      <c r="M22" s="54"/>
      <c r="N22" s="86">
        <v>30000000</v>
      </c>
    </row>
    <row r="23" spans="1:31" ht="17.100000000000001" customHeight="1" x14ac:dyDescent="0.3">
      <c r="A23" s="438"/>
      <c r="B23" s="438"/>
      <c r="C23" s="438"/>
      <c r="D23" s="440"/>
      <c r="E23" s="96" t="s">
        <v>187</v>
      </c>
      <c r="F23" s="54"/>
      <c r="G23" s="86">
        <v>5000000</v>
      </c>
      <c r="H23" s="438"/>
      <c r="I23" s="438"/>
      <c r="J23" s="438"/>
      <c r="K23" s="440"/>
      <c r="L23" s="332" t="s">
        <v>187</v>
      </c>
      <c r="M23" s="54"/>
      <c r="N23" s="86">
        <v>5000000</v>
      </c>
    </row>
    <row r="24" spans="1:31" ht="17.100000000000001" customHeight="1" x14ac:dyDescent="0.3">
      <c r="A24" s="438"/>
      <c r="B24" s="438"/>
      <c r="C24" s="438"/>
      <c r="D24" s="440"/>
      <c r="E24" s="96" t="s">
        <v>226</v>
      </c>
      <c r="F24" s="54"/>
      <c r="G24" s="86">
        <v>2119983459</v>
      </c>
      <c r="H24" s="438"/>
      <c r="I24" s="438"/>
      <c r="J24" s="438"/>
      <c r="K24" s="440"/>
      <c r="L24" s="332" t="s">
        <v>226</v>
      </c>
      <c r="M24" s="54"/>
      <c r="N24" s="86">
        <v>2188590548</v>
      </c>
    </row>
    <row r="25" spans="1:31" s="5" customFormat="1" ht="17.100000000000001" customHeight="1" x14ac:dyDescent="0.3">
      <c r="A25" s="438"/>
      <c r="B25" s="438"/>
      <c r="C25" s="438"/>
      <c r="D25" s="440"/>
      <c r="E25" s="96" t="s">
        <v>188</v>
      </c>
      <c r="F25" s="54"/>
      <c r="G25" s="86">
        <v>510000000</v>
      </c>
      <c r="H25" s="438"/>
      <c r="I25" s="438"/>
      <c r="J25" s="438"/>
      <c r="K25" s="440"/>
      <c r="L25" s="332" t="s">
        <v>188</v>
      </c>
      <c r="M25" s="54"/>
      <c r="N25" s="86">
        <v>510000000</v>
      </c>
      <c r="O25" s="6"/>
      <c r="P25" s="6"/>
      <c r="Q25" s="6"/>
    </row>
    <row r="26" spans="1:31" ht="17.100000000000001" customHeight="1" x14ac:dyDescent="0.3">
      <c r="A26" s="438"/>
      <c r="B26" s="438"/>
      <c r="C26" s="438"/>
      <c r="D26" s="440"/>
      <c r="E26" s="96" t="s">
        <v>189</v>
      </c>
      <c r="F26" s="54"/>
      <c r="G26" s="86">
        <v>150000000</v>
      </c>
      <c r="H26" s="438"/>
      <c r="I26" s="438"/>
      <c r="J26" s="438"/>
      <c r="K26" s="440"/>
      <c r="L26" s="332" t="s">
        <v>189</v>
      </c>
      <c r="M26" s="54"/>
      <c r="N26" s="86">
        <v>150000000</v>
      </c>
    </row>
    <row r="27" spans="1:31" ht="17.100000000000001" customHeight="1" x14ac:dyDescent="0.3">
      <c r="A27" s="438"/>
      <c r="B27" s="438"/>
      <c r="C27" s="438"/>
      <c r="D27" s="440"/>
      <c r="E27" s="96" t="s">
        <v>190</v>
      </c>
      <c r="F27" s="54"/>
      <c r="G27" s="83">
        <f>G28+G29</f>
        <v>25000000</v>
      </c>
      <c r="H27" s="438"/>
      <c r="I27" s="438"/>
      <c r="J27" s="438"/>
      <c r="K27" s="440"/>
      <c r="L27" s="332" t="s">
        <v>190</v>
      </c>
      <c r="M27" s="54"/>
      <c r="N27" s="83">
        <f>N28+N29</f>
        <v>25000000</v>
      </c>
    </row>
    <row r="28" spans="1:31" ht="17.100000000000001" customHeight="1" x14ac:dyDescent="0.3">
      <c r="A28" s="438"/>
      <c r="B28" s="438"/>
      <c r="C28" s="438"/>
      <c r="D28" s="440"/>
      <c r="E28" s="156" t="s">
        <v>263</v>
      </c>
      <c r="F28" s="157"/>
      <c r="G28" s="158">
        <v>25000000</v>
      </c>
      <c r="H28" s="438"/>
      <c r="I28" s="438"/>
      <c r="J28" s="438"/>
      <c r="K28" s="440"/>
      <c r="L28" s="335" t="s">
        <v>263</v>
      </c>
      <c r="M28" s="157"/>
      <c r="N28" s="158">
        <v>25000000</v>
      </c>
    </row>
    <row r="29" spans="1:31" ht="17.100000000000001" customHeight="1" x14ac:dyDescent="0.3">
      <c r="A29" s="438"/>
      <c r="B29" s="438"/>
      <c r="C29" s="438"/>
      <c r="D29" s="440"/>
      <c r="E29" s="156" t="s">
        <v>233</v>
      </c>
      <c r="F29" s="157"/>
      <c r="G29" s="158">
        <v>0</v>
      </c>
      <c r="H29" s="438"/>
      <c r="I29" s="438"/>
      <c r="J29" s="438"/>
      <c r="K29" s="440"/>
      <c r="L29" s="335" t="s">
        <v>233</v>
      </c>
      <c r="M29" s="157"/>
      <c r="N29" s="158">
        <v>0</v>
      </c>
    </row>
    <row r="30" spans="1:31" ht="17.100000000000001" customHeight="1" x14ac:dyDescent="0.3">
      <c r="A30" s="438"/>
      <c r="B30" s="438"/>
      <c r="C30" s="438"/>
      <c r="D30" s="440"/>
      <c r="E30" s="98" t="s">
        <v>230</v>
      </c>
      <c r="F30" s="54"/>
      <c r="G30" s="86">
        <v>1300000</v>
      </c>
      <c r="H30" s="438"/>
      <c r="I30" s="438"/>
      <c r="J30" s="438"/>
      <c r="K30" s="440"/>
      <c r="L30" s="336" t="s">
        <v>230</v>
      </c>
      <c r="M30" s="54"/>
      <c r="N30" s="86">
        <v>1300000</v>
      </c>
    </row>
    <row r="31" spans="1:31" ht="17.100000000000001" customHeight="1" x14ac:dyDescent="0.3">
      <c r="A31" s="438"/>
      <c r="B31" s="438"/>
      <c r="C31" s="438"/>
      <c r="D31" s="440"/>
      <c r="E31" s="98" t="s">
        <v>191</v>
      </c>
      <c r="F31" s="54"/>
      <c r="G31" s="86">
        <v>30000000</v>
      </c>
      <c r="H31" s="438"/>
      <c r="I31" s="438"/>
      <c r="J31" s="438"/>
      <c r="K31" s="440"/>
      <c r="L31" s="336" t="s">
        <v>191</v>
      </c>
      <c r="M31" s="54"/>
      <c r="N31" s="86">
        <v>30000000</v>
      </c>
    </row>
    <row r="32" spans="1:31" s="75" customFormat="1" ht="17.100000000000001" customHeight="1" x14ac:dyDescent="0.3">
      <c r="A32" s="438"/>
      <c r="B32" s="438"/>
      <c r="C32" s="438"/>
      <c r="D32" s="440"/>
      <c r="E32" s="147"/>
      <c r="F32" s="148" t="s">
        <v>50</v>
      </c>
      <c r="G32" s="85">
        <f>SUM(G20:G27)+G30+G31</f>
        <v>2887783459</v>
      </c>
      <c r="H32" s="438"/>
      <c r="I32" s="438"/>
      <c r="J32" s="438"/>
      <c r="K32" s="440"/>
      <c r="L32" s="337"/>
      <c r="M32" s="148" t="s">
        <v>50</v>
      </c>
      <c r="N32" s="85">
        <f>SUM(N20:N27)+N30+N31</f>
        <v>2956390548</v>
      </c>
      <c r="O32" s="149"/>
      <c r="P32" s="149"/>
      <c r="Q32" s="149"/>
    </row>
    <row r="33" spans="1:31" ht="17.100000000000001" customHeight="1" x14ac:dyDescent="0.3">
      <c r="A33" s="438" t="s">
        <v>43</v>
      </c>
      <c r="B33" s="438" t="s">
        <v>43</v>
      </c>
      <c r="C33" s="438" t="s">
        <v>43</v>
      </c>
      <c r="D33" s="440">
        <f>G34</f>
        <v>150000000</v>
      </c>
      <c r="E33" s="95" t="s">
        <v>192</v>
      </c>
      <c r="F33" s="63"/>
      <c r="G33" s="82">
        <v>150000000</v>
      </c>
      <c r="H33" s="438" t="s">
        <v>43</v>
      </c>
      <c r="I33" s="438" t="s">
        <v>43</v>
      </c>
      <c r="J33" s="438" t="s">
        <v>43</v>
      </c>
      <c r="K33" s="440">
        <f>N34</f>
        <v>150000000</v>
      </c>
      <c r="L33" s="331" t="s">
        <v>192</v>
      </c>
      <c r="M33" s="63"/>
      <c r="N33" s="82">
        <v>150000000</v>
      </c>
    </row>
    <row r="34" spans="1:31" s="2" customFormat="1" ht="17.100000000000001" customHeight="1" x14ac:dyDescent="0.3">
      <c r="A34" s="438"/>
      <c r="B34" s="438"/>
      <c r="C34" s="438"/>
      <c r="D34" s="440"/>
      <c r="E34" s="97"/>
      <c r="F34" s="64" t="s">
        <v>50</v>
      </c>
      <c r="G34" s="85">
        <f>G33</f>
        <v>150000000</v>
      </c>
      <c r="H34" s="438"/>
      <c r="I34" s="438"/>
      <c r="J34" s="438"/>
      <c r="K34" s="440"/>
      <c r="L34" s="333"/>
      <c r="M34" s="64" t="s">
        <v>50</v>
      </c>
      <c r="N34" s="85">
        <f>N33</f>
        <v>150000000</v>
      </c>
      <c r="O34" s="6"/>
      <c r="P34" s="6"/>
      <c r="Q34" s="6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7.100000000000001" customHeight="1" x14ac:dyDescent="0.3">
      <c r="A35" s="438" t="s">
        <v>174</v>
      </c>
      <c r="B35" s="438" t="s">
        <v>174</v>
      </c>
      <c r="C35" s="438" t="s">
        <v>174</v>
      </c>
      <c r="D35" s="440">
        <f>G36</f>
        <v>6840000</v>
      </c>
      <c r="E35" s="99" t="s">
        <v>193</v>
      </c>
      <c r="F35" s="63"/>
      <c r="G35" s="82">
        <v>6840000</v>
      </c>
      <c r="H35" s="438" t="s">
        <v>174</v>
      </c>
      <c r="I35" s="438" t="s">
        <v>174</v>
      </c>
      <c r="J35" s="438" t="s">
        <v>174</v>
      </c>
      <c r="K35" s="440">
        <f>N36</f>
        <v>6840000</v>
      </c>
      <c r="L35" s="338" t="s">
        <v>193</v>
      </c>
      <c r="M35" s="63"/>
      <c r="N35" s="82">
        <v>6840000</v>
      </c>
    </row>
    <row r="36" spans="1:31" ht="17.100000000000001" customHeight="1" x14ac:dyDescent="0.3">
      <c r="A36" s="438"/>
      <c r="B36" s="438"/>
      <c r="C36" s="438"/>
      <c r="D36" s="440"/>
      <c r="E36" s="97"/>
      <c r="F36" s="64" t="s">
        <v>50</v>
      </c>
      <c r="G36" s="85">
        <f>G35</f>
        <v>6840000</v>
      </c>
      <c r="H36" s="438"/>
      <c r="I36" s="438"/>
      <c r="J36" s="438"/>
      <c r="K36" s="440"/>
      <c r="L36" s="333"/>
      <c r="M36" s="64" t="s">
        <v>50</v>
      </c>
      <c r="N36" s="85">
        <f>N35</f>
        <v>6840000</v>
      </c>
    </row>
    <row r="37" spans="1:31" ht="17.100000000000001" customHeight="1" x14ac:dyDescent="0.3">
      <c r="A37" s="438" t="s">
        <v>175</v>
      </c>
      <c r="B37" s="438" t="s">
        <v>175</v>
      </c>
      <c r="C37" s="438" t="s">
        <v>175</v>
      </c>
      <c r="D37" s="440">
        <f>G41</f>
        <v>233000000</v>
      </c>
      <c r="E37" s="95" t="s">
        <v>194</v>
      </c>
      <c r="F37" s="63"/>
      <c r="G37" s="86">
        <v>35500000</v>
      </c>
      <c r="H37" s="438" t="s">
        <v>175</v>
      </c>
      <c r="I37" s="438" t="s">
        <v>175</v>
      </c>
      <c r="J37" s="438" t="s">
        <v>175</v>
      </c>
      <c r="K37" s="440">
        <f>N41</f>
        <v>189661000</v>
      </c>
      <c r="L37" s="331" t="s">
        <v>194</v>
      </c>
      <c r="M37" s="63"/>
      <c r="N37" s="86">
        <v>45500000</v>
      </c>
    </row>
    <row r="38" spans="1:31" ht="17.100000000000001" customHeight="1" x14ac:dyDescent="0.3">
      <c r="A38" s="438"/>
      <c r="B38" s="438"/>
      <c r="C38" s="438"/>
      <c r="D38" s="440"/>
      <c r="E38" s="96" t="s">
        <v>195</v>
      </c>
      <c r="F38" s="54"/>
      <c r="G38" s="86">
        <v>140000000</v>
      </c>
      <c r="H38" s="438"/>
      <c r="I38" s="438"/>
      <c r="J38" s="438"/>
      <c r="K38" s="440"/>
      <c r="L38" s="332" t="s">
        <v>195</v>
      </c>
      <c r="M38" s="54"/>
      <c r="N38" s="86">
        <v>136661000</v>
      </c>
    </row>
    <row r="39" spans="1:31" ht="17.100000000000001" customHeight="1" x14ac:dyDescent="0.3">
      <c r="A39" s="438"/>
      <c r="B39" s="438"/>
      <c r="C39" s="438"/>
      <c r="D39" s="440"/>
      <c r="E39" s="96" t="s">
        <v>196</v>
      </c>
      <c r="F39" s="54"/>
      <c r="G39" s="86">
        <v>7500000</v>
      </c>
      <c r="H39" s="438"/>
      <c r="I39" s="438"/>
      <c r="J39" s="438"/>
      <c r="K39" s="440"/>
      <c r="L39" s="332" t="s">
        <v>196</v>
      </c>
      <c r="M39" s="54"/>
      <c r="N39" s="86">
        <v>7500000</v>
      </c>
    </row>
    <row r="40" spans="1:31" s="5" customFormat="1" ht="17.100000000000001" customHeight="1" x14ac:dyDescent="0.3">
      <c r="A40" s="438"/>
      <c r="B40" s="438"/>
      <c r="C40" s="438"/>
      <c r="D40" s="440"/>
      <c r="E40" s="96" t="s">
        <v>267</v>
      </c>
      <c r="F40" s="54"/>
      <c r="G40" s="86">
        <v>50000000</v>
      </c>
      <c r="H40" s="438"/>
      <c r="I40" s="438"/>
      <c r="J40" s="438"/>
      <c r="K40" s="440"/>
      <c r="L40" s="332"/>
      <c r="M40" s="54"/>
      <c r="N40" s="86"/>
      <c r="O40" s="6"/>
      <c r="P40" s="6"/>
      <c r="Q40" s="6"/>
    </row>
    <row r="41" spans="1:31" ht="17.100000000000001" customHeight="1" x14ac:dyDescent="0.3">
      <c r="A41" s="438"/>
      <c r="B41" s="438"/>
      <c r="C41" s="438"/>
      <c r="D41" s="440"/>
      <c r="E41" s="97"/>
      <c r="F41" s="64" t="s">
        <v>50</v>
      </c>
      <c r="G41" s="85">
        <f>SUM(G37:G40)</f>
        <v>233000000</v>
      </c>
      <c r="H41" s="438"/>
      <c r="I41" s="438"/>
      <c r="J41" s="438"/>
      <c r="K41" s="440"/>
      <c r="L41" s="333"/>
      <c r="M41" s="64" t="s">
        <v>50</v>
      </c>
      <c r="N41" s="85">
        <f>SUM(N37:N40)</f>
        <v>189661000</v>
      </c>
    </row>
    <row r="42" spans="1:31" ht="17.100000000000001" customHeight="1" x14ac:dyDescent="0.3">
      <c r="A42" s="319"/>
      <c r="B42" s="319"/>
      <c r="C42" s="319"/>
      <c r="D42" s="320"/>
      <c r="E42" s="96"/>
      <c r="F42" s="54"/>
      <c r="G42" s="321"/>
      <c r="H42" s="339" t="s">
        <v>360</v>
      </c>
      <c r="I42" s="339" t="s">
        <v>360</v>
      </c>
      <c r="J42" s="339" t="s">
        <v>360</v>
      </c>
      <c r="K42" s="324">
        <f>N42</f>
        <v>60000000</v>
      </c>
      <c r="L42" s="332" t="s">
        <v>361</v>
      </c>
      <c r="M42" s="54"/>
      <c r="N42" s="321">
        <v>60000000</v>
      </c>
    </row>
    <row r="43" spans="1:31" ht="17.100000000000001" customHeight="1" x14ac:dyDescent="0.3">
      <c r="A43" s="437" t="s">
        <v>176</v>
      </c>
      <c r="B43" s="437" t="s">
        <v>176</v>
      </c>
      <c r="C43" s="437" t="s">
        <v>176</v>
      </c>
      <c r="D43" s="439">
        <f>G44</f>
        <v>3499061513</v>
      </c>
      <c r="E43" s="95" t="s">
        <v>197</v>
      </c>
      <c r="F43" s="63"/>
      <c r="G43" s="82">
        <v>3499061513</v>
      </c>
      <c r="H43" s="437" t="s">
        <v>176</v>
      </c>
      <c r="I43" s="437" t="s">
        <v>176</v>
      </c>
      <c r="J43" s="437" t="s">
        <v>176</v>
      </c>
      <c r="K43" s="439">
        <f>N44</f>
        <v>3499061513</v>
      </c>
      <c r="L43" s="331" t="s">
        <v>197</v>
      </c>
      <c r="M43" s="63"/>
      <c r="N43" s="82">
        <v>3499061513</v>
      </c>
    </row>
    <row r="44" spans="1:31" ht="17.100000000000001" customHeight="1" x14ac:dyDescent="0.3">
      <c r="A44" s="438"/>
      <c r="B44" s="438"/>
      <c r="C44" s="438"/>
      <c r="D44" s="440"/>
      <c r="E44" s="97"/>
      <c r="F44" s="64" t="s">
        <v>50</v>
      </c>
      <c r="G44" s="85">
        <f>G43</f>
        <v>3499061513</v>
      </c>
      <c r="H44" s="438"/>
      <c r="I44" s="438"/>
      <c r="J44" s="438"/>
      <c r="K44" s="440"/>
      <c r="L44" s="333"/>
      <c r="M44" s="64" t="s">
        <v>50</v>
      </c>
      <c r="N44" s="85">
        <f>N43</f>
        <v>3499061513</v>
      </c>
    </row>
    <row r="45" spans="1:31" x14ac:dyDescent="0.3">
      <c r="G45" s="17"/>
      <c r="N45" s="17"/>
    </row>
    <row r="47" spans="1:31" ht="15" customHeight="1" x14ac:dyDescent="0.3">
      <c r="F47" s="77"/>
      <c r="M47" s="77"/>
    </row>
    <row r="48" spans="1:31" ht="15" customHeight="1" x14ac:dyDescent="0.3">
      <c r="F48" s="75"/>
      <c r="M48" s="75"/>
    </row>
    <row r="49" spans="4:17" ht="15" customHeight="1" x14ac:dyDescent="0.3">
      <c r="F49" s="76"/>
      <c r="M49" s="76"/>
    </row>
    <row r="50" spans="4:17" ht="15" customHeight="1" x14ac:dyDescent="0.3">
      <c r="F50" s="76"/>
      <c r="M50" s="76"/>
    </row>
    <row r="51" spans="4:17" ht="15" customHeight="1" x14ac:dyDescent="0.3">
      <c r="D51" s="3"/>
      <c r="E51" s="101"/>
      <c r="F51" s="76"/>
      <c r="K51" s="3"/>
      <c r="L51" s="101"/>
      <c r="M51" s="76"/>
      <c r="O51" s="3"/>
      <c r="P51" s="3"/>
      <c r="Q51" s="3"/>
    </row>
    <row r="52" spans="4:17" ht="15" customHeight="1" x14ac:dyDescent="0.3">
      <c r="D52" s="3"/>
      <c r="E52" s="101"/>
      <c r="F52" s="76"/>
      <c r="K52" s="3"/>
      <c r="L52" s="101"/>
      <c r="M52" s="76"/>
      <c r="O52" s="3"/>
      <c r="P52" s="3"/>
      <c r="Q52" s="3"/>
    </row>
    <row r="53" spans="4:17" ht="15" customHeight="1" x14ac:dyDescent="0.3">
      <c r="D53" s="3"/>
      <c r="E53" s="101"/>
      <c r="F53" s="76"/>
      <c r="G53" s="74"/>
      <c r="K53" s="3"/>
      <c r="L53" s="101"/>
      <c r="M53" s="76"/>
      <c r="N53" s="74"/>
      <c r="O53" s="3"/>
      <c r="P53" s="3"/>
      <c r="Q53" s="3"/>
    </row>
    <row r="54" spans="4:17" ht="15" customHeight="1" x14ac:dyDescent="0.3">
      <c r="F54" s="76"/>
      <c r="G54" s="74"/>
      <c r="M54" s="76"/>
      <c r="N54" s="74"/>
    </row>
    <row r="55" spans="4:17" ht="15" customHeight="1" x14ac:dyDescent="0.3">
      <c r="F55" s="76"/>
      <c r="G55" s="74"/>
      <c r="M55" s="76"/>
      <c r="N55" s="74"/>
    </row>
    <row r="56" spans="4:17" ht="15" customHeight="1" x14ac:dyDescent="0.3">
      <c r="F56" s="76"/>
      <c r="G56" s="74"/>
      <c r="M56" s="76"/>
      <c r="N56" s="74"/>
    </row>
    <row r="57" spans="4:17" ht="15" customHeight="1" x14ac:dyDescent="0.3">
      <c r="F57" s="76"/>
      <c r="G57" s="74"/>
      <c r="M57" s="76"/>
      <c r="N57" s="74"/>
    </row>
    <row r="58" spans="4:17" ht="15" customHeight="1" x14ac:dyDescent="0.3">
      <c r="F58" s="76"/>
      <c r="G58" s="74"/>
      <c r="M58" s="76"/>
      <c r="N58" s="74"/>
    </row>
    <row r="59" spans="4:17" ht="15" customHeight="1" x14ac:dyDescent="0.3">
      <c r="F59" s="76"/>
      <c r="G59" s="74"/>
      <c r="M59" s="76"/>
      <c r="N59" s="74"/>
    </row>
    <row r="60" spans="4:17" ht="15" customHeight="1" x14ac:dyDescent="0.3">
      <c r="F60" s="3"/>
      <c r="G60" s="74"/>
      <c r="M60" s="3"/>
      <c r="N60" s="74"/>
    </row>
    <row r="61" spans="4:17" ht="15" customHeight="1" x14ac:dyDescent="0.3">
      <c r="F61" s="3"/>
      <c r="G61" s="74"/>
      <c r="M61" s="3"/>
      <c r="N61" s="74"/>
    </row>
    <row r="62" spans="4:17" ht="15" customHeight="1" x14ac:dyDescent="0.3">
      <c r="F62" s="3"/>
      <c r="G62" s="74"/>
      <c r="M62" s="3"/>
      <c r="N62" s="74"/>
    </row>
    <row r="63" spans="4:17" ht="15" customHeight="1" x14ac:dyDescent="0.3">
      <c r="F63" s="3"/>
      <c r="G63" s="74"/>
      <c r="M63" s="3"/>
      <c r="N63" s="74"/>
    </row>
    <row r="64" spans="4:17" ht="15" customHeight="1" x14ac:dyDescent="0.3">
      <c r="F64" s="3"/>
      <c r="G64" s="74"/>
      <c r="M64" s="3"/>
      <c r="N64" s="74"/>
    </row>
    <row r="65" spans="6:14" ht="15" customHeight="1" x14ac:dyDescent="0.3">
      <c r="F65" s="76"/>
      <c r="G65" s="74"/>
      <c r="M65" s="76"/>
      <c r="N65" s="74"/>
    </row>
    <row r="66" spans="6:14" ht="15" customHeight="1" x14ac:dyDescent="0.3">
      <c r="F66" s="76"/>
      <c r="G66" s="74"/>
      <c r="M66" s="76"/>
      <c r="N66" s="74"/>
    </row>
    <row r="67" spans="6:14" ht="15" customHeight="1" x14ac:dyDescent="0.3">
      <c r="F67" s="76"/>
      <c r="G67" s="74"/>
      <c r="M67" s="76"/>
      <c r="N67" s="74"/>
    </row>
    <row r="68" spans="6:14" ht="15" customHeight="1" x14ac:dyDescent="0.3">
      <c r="F68" s="76"/>
      <c r="G68" s="74"/>
      <c r="M68" s="76"/>
      <c r="N68" s="74"/>
    </row>
    <row r="69" spans="6:14" ht="15" customHeight="1" x14ac:dyDescent="0.3">
      <c r="F69" s="76"/>
      <c r="G69" s="74"/>
      <c r="M69" s="76"/>
      <c r="N69" s="74"/>
    </row>
    <row r="70" spans="6:14" ht="15" customHeight="1" x14ac:dyDescent="0.3">
      <c r="F70" s="76"/>
      <c r="G70" s="74"/>
      <c r="M70" s="76"/>
      <c r="N70" s="74"/>
    </row>
    <row r="71" spans="6:14" ht="15" customHeight="1" x14ac:dyDescent="0.3">
      <c r="F71" s="76"/>
      <c r="G71" s="74"/>
      <c r="M71" s="76"/>
      <c r="N71" s="74"/>
    </row>
    <row r="72" spans="6:14" ht="12" x14ac:dyDescent="0.3">
      <c r="F72" s="76"/>
      <c r="G72" s="74"/>
      <c r="M72" s="76"/>
      <c r="N72" s="74"/>
    </row>
    <row r="73" spans="6:14" ht="12" x14ac:dyDescent="0.3">
      <c r="F73" s="76"/>
      <c r="G73" s="74"/>
      <c r="M73" s="76"/>
      <c r="N73" s="74"/>
    </row>
    <row r="74" spans="6:14" ht="12" x14ac:dyDescent="0.3">
      <c r="G74" s="74"/>
      <c r="N74" s="74"/>
    </row>
    <row r="75" spans="6:14" ht="12" x14ac:dyDescent="0.3">
      <c r="G75" s="74"/>
      <c r="N75" s="74"/>
    </row>
    <row r="76" spans="6:14" ht="12" x14ac:dyDescent="0.3">
      <c r="G76" s="74"/>
      <c r="N76" s="74"/>
    </row>
    <row r="80" spans="6:14" x14ac:dyDescent="0.3">
      <c r="G80" s="17"/>
      <c r="N80" s="17"/>
    </row>
    <row r="81" spans="7:14" ht="12" x14ac:dyDescent="0.3">
      <c r="G81" s="6"/>
      <c r="N81" s="6"/>
    </row>
  </sheetData>
  <mergeCells count="58">
    <mergeCell ref="A43:A44"/>
    <mergeCell ref="B43:B44"/>
    <mergeCell ref="C43:C44"/>
    <mergeCell ref="D43:D44"/>
    <mergeCell ref="A35:A36"/>
    <mergeCell ref="B35:B36"/>
    <mergeCell ref="C35:C36"/>
    <mergeCell ref="D35:D36"/>
    <mergeCell ref="A37:A41"/>
    <mergeCell ref="B37:B41"/>
    <mergeCell ref="C37:C41"/>
    <mergeCell ref="D37:D41"/>
    <mergeCell ref="A19:A32"/>
    <mergeCell ref="B19:B32"/>
    <mergeCell ref="C19:C32"/>
    <mergeCell ref="D19:D32"/>
    <mergeCell ref="A33:A34"/>
    <mergeCell ref="B33:B34"/>
    <mergeCell ref="C33:C34"/>
    <mergeCell ref="D33:D34"/>
    <mergeCell ref="A3:C3"/>
    <mergeCell ref="A4:A18"/>
    <mergeCell ref="B4:B18"/>
    <mergeCell ref="C4:C7"/>
    <mergeCell ref="D4:D7"/>
    <mergeCell ref="C8:C10"/>
    <mergeCell ref="D8:D10"/>
    <mergeCell ref="C11:C18"/>
    <mergeCell ref="D11:D18"/>
    <mergeCell ref="H3:J3"/>
    <mergeCell ref="H4:H18"/>
    <mergeCell ref="I4:I18"/>
    <mergeCell ref="J4:J7"/>
    <mergeCell ref="K4:K7"/>
    <mergeCell ref="J8:J10"/>
    <mergeCell ref="K8:K10"/>
    <mergeCell ref="J11:J18"/>
    <mergeCell ref="K11:K18"/>
    <mergeCell ref="H19:H32"/>
    <mergeCell ref="I19:I32"/>
    <mergeCell ref="J19:J32"/>
    <mergeCell ref="K19:K32"/>
    <mergeCell ref="H33:H34"/>
    <mergeCell ref="I33:I34"/>
    <mergeCell ref="J33:J34"/>
    <mergeCell ref="K33:K34"/>
    <mergeCell ref="H43:H44"/>
    <mergeCell ref="I43:I44"/>
    <mergeCell ref="J43:J44"/>
    <mergeCell ref="K43:K44"/>
    <mergeCell ref="H35:H36"/>
    <mergeCell ref="I35:I36"/>
    <mergeCell ref="J35:J36"/>
    <mergeCell ref="K35:K36"/>
    <mergeCell ref="H37:H41"/>
    <mergeCell ref="I37:I41"/>
    <mergeCell ref="J37:J41"/>
    <mergeCell ref="K37:K41"/>
  </mergeCells>
  <phoneticPr fontId="2" type="noConversion"/>
  <pageMargins left="0.39370078740157483" right="0.39370078740157483" top="0.31496062992125984" bottom="0.19685039370078741" header="0" footer="0"/>
  <pageSetup paperSize="9" scale="7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284"/>
  <sheetViews>
    <sheetView topLeftCell="J1" zoomScale="85" zoomScaleNormal="85" workbookViewId="0">
      <pane ySplit="3" topLeftCell="A4" activePane="bottomLeft" state="frozen"/>
      <selection activeCell="A3" sqref="A3"/>
      <selection pane="bottomLeft" activeCell="V20" sqref="V20"/>
    </sheetView>
  </sheetViews>
  <sheetFormatPr defaultRowHeight="13.5" x14ac:dyDescent="0.3"/>
  <cols>
    <col min="1" max="1" width="14" style="65" bestFit="1" customWidth="1"/>
    <col min="2" max="2" width="14" style="25" bestFit="1" customWidth="1"/>
    <col min="3" max="3" width="40.75" style="26" customWidth="1"/>
    <col min="4" max="4" width="31.75" style="26" customWidth="1"/>
    <col min="5" max="5" width="17.25" style="65" bestFit="1" customWidth="1"/>
    <col min="6" max="6" width="29.375" style="65" customWidth="1"/>
    <col min="7" max="7" width="9.75" style="65" customWidth="1"/>
    <col min="8" max="8" width="14.625" style="27" customWidth="1"/>
    <col min="9" max="9" width="2.625" style="28" customWidth="1"/>
    <col min="10" max="10" width="10" style="29" customWidth="1"/>
    <col min="11" max="11" width="2.625" style="29" customWidth="1"/>
    <col min="12" max="12" width="8" style="29" customWidth="1"/>
    <col min="13" max="13" width="2.625" style="65" customWidth="1"/>
    <col min="14" max="14" width="17.75" style="111" customWidth="1"/>
    <col min="15" max="15" width="14" style="65" bestFit="1" customWidth="1"/>
    <col min="16" max="16" width="14" style="25" bestFit="1" customWidth="1"/>
    <col min="17" max="17" width="40.75" style="26" customWidth="1"/>
    <col min="18" max="18" width="31.75" style="26" customWidth="1"/>
    <col min="19" max="19" width="17.25" style="65" bestFit="1" customWidth="1"/>
    <col min="20" max="20" width="29.375" style="65" customWidth="1"/>
    <col min="21" max="21" width="9.75" style="65" customWidth="1"/>
    <col min="22" max="22" width="14.625" style="27" customWidth="1"/>
    <col min="23" max="23" width="2.625" style="28" customWidth="1"/>
    <col min="24" max="24" width="10" style="29" customWidth="1"/>
    <col min="25" max="25" width="2.625" style="29" customWidth="1"/>
    <col min="26" max="26" width="8" style="29" customWidth="1"/>
    <col min="27" max="27" width="2.625" style="65" customWidth="1"/>
    <col min="28" max="28" width="17.75" style="111" customWidth="1"/>
    <col min="29" max="29" width="12.75" style="138" hidden="1" customWidth="1"/>
    <col min="30" max="16384" width="9" style="102"/>
  </cols>
  <sheetData>
    <row r="1" spans="1:29" ht="18" customHeight="1" x14ac:dyDescent="0.3">
      <c r="A1" s="112" t="s">
        <v>198</v>
      </c>
      <c r="N1" s="103"/>
      <c r="O1" s="340" t="s">
        <v>198</v>
      </c>
      <c r="P1" s="61"/>
      <c r="Q1" s="341"/>
      <c r="R1" s="341"/>
      <c r="S1" s="342"/>
      <c r="T1" s="342"/>
      <c r="U1" s="342"/>
      <c r="V1" s="343"/>
      <c r="W1" s="73"/>
      <c r="X1" s="344"/>
      <c r="Y1" s="344"/>
      <c r="Z1" s="344"/>
      <c r="AA1" s="342"/>
      <c r="AB1" s="345"/>
    </row>
    <row r="2" spans="1:29" ht="28.5" customHeight="1" x14ac:dyDescent="0.3">
      <c r="A2" s="143" t="s">
        <v>45</v>
      </c>
      <c r="B2" s="31" t="s">
        <v>46</v>
      </c>
      <c r="C2" s="260" t="s">
        <v>47</v>
      </c>
      <c r="D2" s="143" t="s">
        <v>199</v>
      </c>
      <c r="E2" s="142" t="s">
        <v>48</v>
      </c>
      <c r="F2" s="66" t="s">
        <v>296</v>
      </c>
      <c r="G2" s="67"/>
      <c r="H2" s="32"/>
      <c r="I2" s="33"/>
      <c r="J2" s="155"/>
      <c r="K2" s="155"/>
      <c r="L2" s="155"/>
      <c r="M2" s="67"/>
      <c r="N2" s="104"/>
      <c r="O2" s="346" t="s">
        <v>45</v>
      </c>
      <c r="P2" s="347" t="s">
        <v>46</v>
      </c>
      <c r="Q2" s="346" t="s">
        <v>47</v>
      </c>
      <c r="R2" s="346" t="s">
        <v>199</v>
      </c>
      <c r="S2" s="348" t="s">
        <v>48</v>
      </c>
      <c r="T2" s="349" t="s">
        <v>364</v>
      </c>
      <c r="U2" s="350"/>
      <c r="V2" s="351"/>
      <c r="W2" s="352"/>
      <c r="X2" s="353"/>
      <c r="Y2" s="353"/>
      <c r="Z2" s="353"/>
      <c r="AA2" s="350"/>
      <c r="AB2" s="354"/>
    </row>
    <row r="3" spans="1:29" ht="28.5" customHeight="1" x14ac:dyDescent="0.3">
      <c r="A3" s="515" t="s">
        <v>149</v>
      </c>
      <c r="B3" s="516"/>
      <c r="C3" s="516"/>
      <c r="D3" s="517"/>
      <c r="E3" s="68">
        <f>E4+E108+E129+E257+E264+E270+E272+E273+E274</f>
        <v>7955958972</v>
      </c>
      <c r="F3" s="66"/>
      <c r="G3" s="67"/>
      <c r="H3" s="32"/>
      <c r="I3" s="33"/>
      <c r="J3" s="145"/>
      <c r="K3" s="145"/>
      <c r="L3" s="145"/>
      <c r="M3" s="67"/>
      <c r="N3" s="87">
        <f>N4+N108+N129+N263+N269+N271+N272+N273+N274</f>
        <v>7955958972</v>
      </c>
      <c r="O3" s="480" t="s">
        <v>149</v>
      </c>
      <c r="P3" s="491"/>
      <c r="Q3" s="491"/>
      <c r="R3" s="492"/>
      <c r="S3" s="355">
        <f>S4+S108+S129+S257+S264+S270+S272+S273+S274</f>
        <v>9265475611</v>
      </c>
      <c r="T3" s="349"/>
      <c r="U3" s="350"/>
      <c r="V3" s="351"/>
      <c r="W3" s="352"/>
      <c r="X3" s="353"/>
      <c r="Y3" s="353"/>
      <c r="Z3" s="353"/>
      <c r="AA3" s="350"/>
      <c r="AB3" s="356">
        <f>AB4+AB108+AB129+AB263+AB269+AB271+AB272+AB273+AB274</f>
        <v>9265475611</v>
      </c>
    </row>
    <row r="4" spans="1:29" x14ac:dyDescent="0.3">
      <c r="A4" s="143" t="s">
        <v>200</v>
      </c>
      <c r="B4" s="31"/>
      <c r="C4" s="140"/>
      <c r="D4" s="140"/>
      <c r="E4" s="68">
        <f>E5+E34+E62</f>
        <v>932209780</v>
      </c>
      <c r="F4" s="66"/>
      <c r="G4" s="67"/>
      <c r="H4" s="32"/>
      <c r="I4" s="33"/>
      <c r="J4" s="145"/>
      <c r="K4" s="145"/>
      <c r="L4" s="145"/>
      <c r="M4" s="67"/>
      <c r="N4" s="105">
        <f>N5+N34+N62</f>
        <v>932209780</v>
      </c>
      <c r="O4" s="346" t="s">
        <v>200</v>
      </c>
      <c r="P4" s="347"/>
      <c r="Q4" s="357"/>
      <c r="R4" s="357"/>
      <c r="S4" s="355">
        <f>S5+S34+S62</f>
        <v>1000907292</v>
      </c>
      <c r="T4" s="349"/>
      <c r="U4" s="350"/>
      <c r="V4" s="351"/>
      <c r="W4" s="352"/>
      <c r="X4" s="353"/>
      <c r="Y4" s="353"/>
      <c r="Z4" s="353"/>
      <c r="AA4" s="350"/>
      <c r="AB4" s="358">
        <f>AB5+AB34+AB62</f>
        <v>1000907292</v>
      </c>
    </row>
    <row r="5" spans="1:29" x14ac:dyDescent="0.3">
      <c r="A5" s="518"/>
      <c r="B5" s="34" t="s">
        <v>201</v>
      </c>
      <c r="C5" s="141"/>
      <c r="D5" s="141"/>
      <c r="E5" s="68">
        <f>SUM(E6:E33)</f>
        <v>346439780</v>
      </c>
      <c r="F5" s="66"/>
      <c r="G5" s="67"/>
      <c r="H5" s="32"/>
      <c r="I5" s="33"/>
      <c r="J5" s="145"/>
      <c r="K5" s="145"/>
      <c r="L5" s="145"/>
      <c r="M5" s="67"/>
      <c r="N5" s="106">
        <f>N13+N15+N17+N22+N33</f>
        <v>346439780</v>
      </c>
      <c r="O5" s="484" t="s">
        <v>325</v>
      </c>
      <c r="P5" s="359" t="s">
        <v>201</v>
      </c>
      <c r="Q5" s="327"/>
      <c r="R5" s="327"/>
      <c r="S5" s="355">
        <f>SUM(S6:S33)</f>
        <v>457366000</v>
      </c>
      <c r="T5" s="349"/>
      <c r="U5" s="350"/>
      <c r="V5" s="351"/>
      <c r="W5" s="352"/>
      <c r="X5" s="353"/>
      <c r="Y5" s="353"/>
      <c r="Z5" s="353"/>
      <c r="AA5" s="350"/>
      <c r="AB5" s="360">
        <f>AB13+AB15+AB17+AB22+AB33</f>
        <v>457366000</v>
      </c>
    </row>
    <row r="6" spans="1:29" ht="12.95" customHeight="1" x14ac:dyDescent="0.3">
      <c r="A6" s="518"/>
      <c r="B6" s="519"/>
      <c r="C6" s="521" t="s">
        <v>202</v>
      </c>
      <c r="D6" s="522"/>
      <c r="E6" s="508">
        <f>N13</f>
        <v>146180000</v>
      </c>
      <c r="F6" s="35" t="s">
        <v>203</v>
      </c>
      <c r="G6" s="22"/>
      <c r="H6" s="135">
        <v>4600000</v>
      </c>
      <c r="I6" s="125" t="s">
        <v>208</v>
      </c>
      <c r="J6" s="136">
        <v>1</v>
      </c>
      <c r="K6" s="130" t="s">
        <v>208</v>
      </c>
      <c r="L6" s="137">
        <v>12</v>
      </c>
      <c r="M6" s="126" t="s">
        <v>206</v>
      </c>
      <c r="N6" s="127">
        <f>H6*J6*L6</f>
        <v>55200000</v>
      </c>
      <c r="O6" s="484"/>
      <c r="P6" s="493"/>
      <c r="Q6" s="495" t="s">
        <v>202</v>
      </c>
      <c r="R6" s="475"/>
      <c r="S6" s="477">
        <v>245500000</v>
      </c>
      <c r="T6" s="281" t="s">
        <v>203</v>
      </c>
      <c r="U6" s="172"/>
      <c r="V6" s="133">
        <v>4920000</v>
      </c>
      <c r="W6" s="130" t="s">
        <v>208</v>
      </c>
      <c r="X6" s="136">
        <v>1</v>
      </c>
      <c r="Y6" s="130" t="s">
        <v>208</v>
      </c>
      <c r="Z6" s="137">
        <v>12</v>
      </c>
      <c r="AA6" s="126" t="s">
        <v>206</v>
      </c>
      <c r="AB6" s="127">
        <f>V6*X6*Z6</f>
        <v>59040000</v>
      </c>
    </row>
    <row r="7" spans="1:29" ht="12.95" customHeight="1" x14ac:dyDescent="0.3">
      <c r="A7" s="518"/>
      <c r="B7" s="520"/>
      <c r="C7" s="521"/>
      <c r="D7" s="522"/>
      <c r="E7" s="508"/>
      <c r="F7" s="35" t="s">
        <v>3</v>
      </c>
      <c r="G7" s="22"/>
      <c r="H7" s="133">
        <v>3050000</v>
      </c>
      <c r="I7" s="130" t="s">
        <v>2</v>
      </c>
      <c r="J7" s="136">
        <v>1</v>
      </c>
      <c r="K7" s="130" t="s">
        <v>2</v>
      </c>
      <c r="L7" s="137">
        <v>10</v>
      </c>
      <c r="M7" s="126" t="s">
        <v>206</v>
      </c>
      <c r="N7" s="127">
        <f>H7*J7*L7</f>
        <v>30500000</v>
      </c>
      <c r="O7" s="484"/>
      <c r="P7" s="494"/>
      <c r="Q7" s="495"/>
      <c r="R7" s="475"/>
      <c r="S7" s="477"/>
      <c r="T7" s="281" t="s">
        <v>3</v>
      </c>
      <c r="U7" s="172"/>
      <c r="V7" s="133">
        <v>4410000</v>
      </c>
      <c r="W7" s="130" t="s">
        <v>2</v>
      </c>
      <c r="X7" s="136">
        <v>1</v>
      </c>
      <c r="Y7" s="130" t="s">
        <v>2</v>
      </c>
      <c r="Z7" s="137">
        <v>10</v>
      </c>
      <c r="AA7" s="126" t="s">
        <v>206</v>
      </c>
      <c r="AB7" s="127">
        <f>V7*X7*Z7</f>
        <v>44100000</v>
      </c>
    </row>
    <row r="8" spans="1:29" ht="12.95" customHeight="1" x14ac:dyDescent="0.3">
      <c r="A8" s="518"/>
      <c r="B8" s="520"/>
      <c r="C8" s="521"/>
      <c r="D8" s="522"/>
      <c r="E8" s="508"/>
      <c r="F8" s="35" t="s">
        <v>4</v>
      </c>
      <c r="G8" s="22"/>
      <c r="H8" s="133">
        <v>3040000</v>
      </c>
      <c r="I8" s="130" t="s">
        <v>2</v>
      </c>
      <c r="J8" s="136">
        <v>1</v>
      </c>
      <c r="K8" s="130" t="s">
        <v>2</v>
      </c>
      <c r="L8" s="137">
        <v>12</v>
      </c>
      <c r="M8" s="126" t="s">
        <v>49</v>
      </c>
      <c r="N8" s="127">
        <f>H8*J8*L8</f>
        <v>36480000</v>
      </c>
      <c r="O8" s="484"/>
      <c r="P8" s="494"/>
      <c r="Q8" s="495"/>
      <c r="R8" s="475"/>
      <c r="S8" s="477"/>
      <c r="T8" s="281" t="s">
        <v>4</v>
      </c>
      <c r="U8" s="172"/>
      <c r="V8" s="133">
        <v>3040000</v>
      </c>
      <c r="W8" s="130" t="s">
        <v>2</v>
      </c>
      <c r="X8" s="136">
        <v>1</v>
      </c>
      <c r="Y8" s="130" t="s">
        <v>2</v>
      </c>
      <c r="Z8" s="137">
        <v>12</v>
      </c>
      <c r="AA8" s="126" t="s">
        <v>49</v>
      </c>
      <c r="AB8" s="127">
        <f>V8*X8*Z8</f>
        <v>36480000</v>
      </c>
    </row>
    <row r="9" spans="1:29" ht="12.95" customHeight="1" x14ac:dyDescent="0.3">
      <c r="A9" s="518"/>
      <c r="B9" s="520"/>
      <c r="C9" s="521"/>
      <c r="D9" s="522"/>
      <c r="E9" s="508"/>
      <c r="F9" s="35" t="s">
        <v>254</v>
      </c>
      <c r="G9" s="22"/>
      <c r="H9" s="133">
        <v>2000000</v>
      </c>
      <c r="I9" s="130" t="s">
        <v>2</v>
      </c>
      <c r="J9" s="136">
        <v>1</v>
      </c>
      <c r="K9" s="130" t="s">
        <v>2</v>
      </c>
      <c r="L9" s="137">
        <v>12</v>
      </c>
      <c r="M9" s="126" t="s">
        <v>206</v>
      </c>
      <c r="N9" s="127">
        <f t="shared" ref="N9" si="0">H9*J9*L9</f>
        <v>24000000</v>
      </c>
      <c r="O9" s="484"/>
      <c r="P9" s="494"/>
      <c r="Q9" s="495"/>
      <c r="R9" s="475"/>
      <c r="S9" s="477"/>
      <c r="T9" s="281" t="s">
        <v>338</v>
      </c>
      <c r="U9" s="172"/>
      <c r="V9" s="133">
        <v>2000000</v>
      </c>
      <c r="W9" s="130" t="s">
        <v>2</v>
      </c>
      <c r="X9" s="136">
        <v>1</v>
      </c>
      <c r="Y9" s="130" t="s">
        <v>2</v>
      </c>
      <c r="Z9" s="137">
        <v>12</v>
      </c>
      <c r="AA9" s="126" t="s">
        <v>206</v>
      </c>
      <c r="AB9" s="127">
        <f t="shared" ref="AB9" si="1">V9*X9*Z9</f>
        <v>24000000</v>
      </c>
    </row>
    <row r="10" spans="1:29" ht="12.95" customHeight="1" x14ac:dyDescent="0.3">
      <c r="A10" s="518"/>
      <c r="B10" s="520"/>
      <c r="C10" s="521"/>
      <c r="D10" s="522"/>
      <c r="E10" s="508"/>
      <c r="F10" s="35"/>
      <c r="G10" s="22"/>
      <c r="H10" s="133"/>
      <c r="I10" s="130"/>
      <c r="J10" s="136"/>
      <c r="K10" s="130"/>
      <c r="L10" s="137"/>
      <c r="M10" s="126"/>
      <c r="N10" s="127"/>
      <c r="O10" s="484"/>
      <c r="P10" s="494"/>
      <c r="Q10" s="495"/>
      <c r="R10" s="475"/>
      <c r="S10" s="477"/>
      <c r="T10" s="281" t="s">
        <v>339</v>
      </c>
      <c r="U10" s="172"/>
      <c r="V10" s="133">
        <v>5944000</v>
      </c>
      <c r="W10" s="130" t="s">
        <v>2</v>
      </c>
      <c r="X10" s="136">
        <v>1</v>
      </c>
      <c r="Y10" s="130" t="s">
        <v>2</v>
      </c>
      <c r="Z10" s="137" t="s">
        <v>370</v>
      </c>
      <c r="AA10" s="126" t="s">
        <v>206</v>
      </c>
      <c r="AB10" s="127">
        <f>5944000*5</f>
        <v>29720000</v>
      </c>
    </row>
    <row r="11" spans="1:29" ht="12.95" customHeight="1" x14ac:dyDescent="0.3">
      <c r="A11" s="518"/>
      <c r="B11" s="520"/>
      <c r="C11" s="521"/>
      <c r="D11" s="522"/>
      <c r="E11" s="508"/>
      <c r="F11" s="35"/>
      <c r="G11" s="22"/>
      <c r="H11" s="133"/>
      <c r="I11" s="130"/>
      <c r="J11" s="136"/>
      <c r="K11" s="130"/>
      <c r="L11" s="137"/>
      <c r="M11" s="126"/>
      <c r="N11" s="127"/>
      <c r="O11" s="484"/>
      <c r="P11" s="494"/>
      <c r="Q11" s="495"/>
      <c r="R11" s="475"/>
      <c r="S11" s="477"/>
      <c r="T11" s="281" t="s">
        <v>362</v>
      </c>
      <c r="U11" s="172"/>
      <c r="V11" s="133">
        <v>4700000</v>
      </c>
      <c r="W11" s="130" t="s">
        <v>2</v>
      </c>
      <c r="X11" s="136">
        <v>1</v>
      </c>
      <c r="Y11" s="130" t="s">
        <v>2</v>
      </c>
      <c r="Z11" s="137" t="s">
        <v>340</v>
      </c>
      <c r="AA11" s="126" t="s">
        <v>206</v>
      </c>
      <c r="AB11" s="127">
        <f>4700000*6</f>
        <v>28200000</v>
      </c>
    </row>
    <row r="12" spans="1:29" ht="12.95" customHeight="1" x14ac:dyDescent="0.3">
      <c r="A12" s="518"/>
      <c r="B12" s="520"/>
      <c r="C12" s="521"/>
      <c r="D12" s="522"/>
      <c r="E12" s="508"/>
      <c r="F12" s="35"/>
      <c r="G12" s="22"/>
      <c r="H12" s="133"/>
      <c r="I12" s="130"/>
      <c r="J12" s="136"/>
      <c r="K12" s="130"/>
      <c r="L12" s="137"/>
      <c r="M12" s="126"/>
      <c r="N12" s="127"/>
      <c r="O12" s="484"/>
      <c r="P12" s="494"/>
      <c r="Q12" s="495"/>
      <c r="R12" s="475"/>
      <c r="S12" s="477"/>
      <c r="T12" s="281" t="s">
        <v>363</v>
      </c>
      <c r="U12" s="172"/>
      <c r="V12" s="133">
        <v>3710000</v>
      </c>
      <c r="W12" s="130" t="s">
        <v>2</v>
      </c>
      <c r="X12" s="136">
        <v>1</v>
      </c>
      <c r="Y12" s="130" t="s">
        <v>2</v>
      </c>
      <c r="Z12" s="137" t="s">
        <v>340</v>
      </c>
      <c r="AA12" s="126" t="s">
        <v>206</v>
      </c>
      <c r="AB12" s="127">
        <f>3710000*6</f>
        <v>22260000</v>
      </c>
    </row>
    <row r="13" spans="1:29" ht="12.95" customHeight="1" x14ac:dyDescent="0.3">
      <c r="A13" s="518"/>
      <c r="B13" s="520"/>
      <c r="C13" s="521"/>
      <c r="D13" s="522"/>
      <c r="E13" s="507"/>
      <c r="F13" s="69"/>
      <c r="G13" s="69"/>
      <c r="H13" s="40"/>
      <c r="I13" s="41"/>
      <c r="J13" s="42"/>
      <c r="K13" s="43"/>
      <c r="L13" s="44" t="s">
        <v>50</v>
      </c>
      <c r="M13" s="43"/>
      <c r="N13" s="108">
        <f>SUM(N6:N12)</f>
        <v>146180000</v>
      </c>
      <c r="O13" s="484"/>
      <c r="P13" s="494"/>
      <c r="Q13" s="495"/>
      <c r="R13" s="475"/>
      <c r="S13" s="485"/>
      <c r="T13" s="197"/>
      <c r="U13" s="197"/>
      <c r="V13" s="198"/>
      <c r="W13" s="199"/>
      <c r="X13" s="361"/>
      <c r="Y13" s="200"/>
      <c r="Z13" s="362" t="s">
        <v>50</v>
      </c>
      <c r="AA13" s="200"/>
      <c r="AB13" s="363">
        <v>245500000</v>
      </c>
    </row>
    <row r="14" spans="1:29" ht="12.95" customHeight="1" x14ac:dyDescent="0.3">
      <c r="A14" s="518"/>
      <c r="B14" s="520"/>
      <c r="C14" s="453" t="s">
        <v>268</v>
      </c>
      <c r="D14" s="502"/>
      <c r="E14" s="450">
        <f>N15</f>
        <v>89424000</v>
      </c>
      <c r="F14" s="22" t="s">
        <v>59</v>
      </c>
      <c r="G14" s="22"/>
      <c r="H14" s="169" t="s">
        <v>212</v>
      </c>
      <c r="I14" s="170"/>
      <c r="J14" s="169"/>
      <c r="K14" s="169"/>
      <c r="L14" s="169"/>
      <c r="M14" s="39" t="s">
        <v>49</v>
      </c>
      <c r="N14" s="107">
        <f>11500*24*3*3*3*12</f>
        <v>89424000</v>
      </c>
      <c r="O14" s="484"/>
      <c r="P14" s="494"/>
      <c r="Q14" s="456" t="s">
        <v>268</v>
      </c>
      <c r="R14" s="496"/>
      <c r="S14" s="463">
        <f>AB15</f>
        <v>104328000</v>
      </c>
      <c r="T14" s="172" t="s">
        <v>59</v>
      </c>
      <c r="U14" s="172"/>
      <c r="V14" s="134" t="s">
        <v>353</v>
      </c>
      <c r="W14" s="364"/>
      <c r="X14" s="134"/>
      <c r="Y14" s="134"/>
      <c r="Z14" s="134"/>
      <c r="AA14" s="126" t="s">
        <v>49</v>
      </c>
      <c r="AB14" s="191">
        <f>11500*24*3.5*3*3*12</f>
        <v>104328000</v>
      </c>
    </row>
    <row r="15" spans="1:29" ht="12.95" customHeight="1" x14ac:dyDescent="0.3">
      <c r="A15" s="518"/>
      <c r="B15" s="520"/>
      <c r="C15" s="455"/>
      <c r="D15" s="503"/>
      <c r="E15" s="504"/>
      <c r="F15" s="22"/>
      <c r="G15" s="22"/>
      <c r="H15" s="36"/>
      <c r="I15" s="169"/>
      <c r="J15" s="37"/>
      <c r="K15" s="39"/>
      <c r="L15" s="38"/>
      <c r="M15" s="39"/>
      <c r="N15" s="108">
        <f>SUM(N14)</f>
        <v>89424000</v>
      </c>
      <c r="O15" s="484"/>
      <c r="P15" s="494"/>
      <c r="Q15" s="459"/>
      <c r="R15" s="497"/>
      <c r="S15" s="498"/>
      <c r="T15" s="172"/>
      <c r="U15" s="172"/>
      <c r="V15" s="133"/>
      <c r="W15" s="134"/>
      <c r="X15" s="136"/>
      <c r="Y15" s="126"/>
      <c r="Z15" s="137"/>
      <c r="AA15" s="126"/>
      <c r="AB15" s="363">
        <f>SUM(AB14)</f>
        <v>104328000</v>
      </c>
      <c r="AC15" s="138">
        <v>32611900</v>
      </c>
    </row>
    <row r="16" spans="1:29" ht="12.95" customHeight="1" x14ac:dyDescent="0.3">
      <c r="A16" s="518"/>
      <c r="B16" s="520"/>
      <c r="C16" s="453" t="s">
        <v>51</v>
      </c>
      <c r="D16" s="502"/>
      <c r="E16" s="450">
        <f>N17</f>
        <v>15363780</v>
      </c>
      <c r="F16" s="18" t="s">
        <v>163</v>
      </c>
      <c r="G16" s="19"/>
      <c r="H16" s="243">
        <f>N13+33185400+5000000</f>
        <v>184365400</v>
      </c>
      <c r="I16" s="244"/>
      <c r="J16" s="245"/>
      <c r="K16" s="244" t="s">
        <v>205</v>
      </c>
      <c r="L16" s="246">
        <v>12</v>
      </c>
      <c r="M16" s="131" t="s">
        <v>206</v>
      </c>
      <c r="N16" s="132">
        <f>ROUND(H16/L16,-1)</f>
        <v>15363780</v>
      </c>
      <c r="O16" s="484"/>
      <c r="P16" s="494"/>
      <c r="Q16" s="456" t="s">
        <v>51</v>
      </c>
      <c r="R16" s="496"/>
      <c r="S16" s="463">
        <v>17450000</v>
      </c>
      <c r="T16" s="365" t="s">
        <v>163</v>
      </c>
      <c r="U16" s="187"/>
      <c r="V16" s="129">
        <v>209400000</v>
      </c>
      <c r="W16" s="366"/>
      <c r="X16" s="367"/>
      <c r="Y16" s="366" t="s">
        <v>205</v>
      </c>
      <c r="Z16" s="246">
        <v>12</v>
      </c>
      <c r="AA16" s="131" t="s">
        <v>206</v>
      </c>
      <c r="AB16" s="132">
        <f>ROUND(V16/Z16,-1)</f>
        <v>17450000</v>
      </c>
    </row>
    <row r="17" spans="1:29" ht="12.95" customHeight="1" x14ac:dyDescent="0.3">
      <c r="A17" s="518"/>
      <c r="B17" s="520"/>
      <c r="C17" s="455"/>
      <c r="D17" s="503"/>
      <c r="E17" s="504"/>
      <c r="F17" s="70"/>
      <c r="G17" s="69"/>
      <c r="H17" s="40"/>
      <c r="I17" s="41"/>
      <c r="J17" s="45"/>
      <c r="K17" s="45"/>
      <c r="L17" s="44" t="s">
        <v>50</v>
      </c>
      <c r="M17" s="43"/>
      <c r="N17" s="108">
        <f>SUM(N16)</f>
        <v>15363780</v>
      </c>
      <c r="O17" s="484"/>
      <c r="P17" s="494"/>
      <c r="Q17" s="459"/>
      <c r="R17" s="497"/>
      <c r="S17" s="498"/>
      <c r="T17" s="368"/>
      <c r="U17" s="197"/>
      <c r="V17" s="198"/>
      <c r="W17" s="199"/>
      <c r="X17" s="148"/>
      <c r="Y17" s="148"/>
      <c r="Z17" s="362" t="s">
        <v>50</v>
      </c>
      <c r="AA17" s="200"/>
      <c r="AB17" s="363">
        <f>SUM(AB16)</f>
        <v>17450000</v>
      </c>
    </row>
    <row r="18" spans="1:29" ht="12.95" customHeight="1" x14ac:dyDescent="0.3">
      <c r="A18" s="518"/>
      <c r="B18" s="520"/>
      <c r="C18" s="523" t="s">
        <v>178</v>
      </c>
      <c r="D18" s="512"/>
      <c r="E18" s="508">
        <f>N22</f>
        <v>16572000</v>
      </c>
      <c r="F18" s="128" t="s">
        <v>207</v>
      </c>
      <c r="G18" s="63"/>
      <c r="H18" s="129">
        <f>N13+5000000</f>
        <v>151180000</v>
      </c>
      <c r="I18" s="130" t="s">
        <v>208</v>
      </c>
      <c r="J18" s="486">
        <v>4.4999999999999998E-2</v>
      </c>
      <c r="K18" s="486"/>
      <c r="L18" s="486"/>
      <c r="M18" s="131" t="s">
        <v>206</v>
      </c>
      <c r="N18" s="132">
        <f>ROUNDUP(H18*J18,-3)</f>
        <v>6804000</v>
      </c>
      <c r="O18" s="484"/>
      <c r="P18" s="494"/>
      <c r="Q18" s="499" t="s">
        <v>178</v>
      </c>
      <c r="R18" s="476"/>
      <c r="S18" s="477">
        <f>AB22</f>
        <v>25188000</v>
      </c>
      <c r="T18" s="63" t="s">
        <v>207</v>
      </c>
      <c r="U18" s="63"/>
      <c r="V18" s="129">
        <v>229800000</v>
      </c>
      <c r="W18" s="130" t="s">
        <v>208</v>
      </c>
      <c r="X18" s="486">
        <v>4.4999999999999998E-2</v>
      </c>
      <c r="Y18" s="486"/>
      <c r="Z18" s="486"/>
      <c r="AA18" s="131" t="s">
        <v>206</v>
      </c>
      <c r="AB18" s="132">
        <f>ROUNDUP(V18*X18,-3)</f>
        <v>10341000</v>
      </c>
    </row>
    <row r="19" spans="1:29" ht="12.95" customHeight="1" x14ac:dyDescent="0.3">
      <c r="A19" s="518"/>
      <c r="B19" s="520"/>
      <c r="C19" s="524"/>
      <c r="D19" s="512"/>
      <c r="E19" s="507"/>
      <c r="F19" s="54" t="s">
        <v>209</v>
      </c>
      <c r="G19" s="54"/>
      <c r="H19" s="133">
        <f>N13+5000000</f>
        <v>151180000</v>
      </c>
      <c r="I19" s="134" t="s">
        <v>2</v>
      </c>
      <c r="J19" s="487">
        <v>3.7999999999999999E-2</v>
      </c>
      <c r="K19" s="487"/>
      <c r="L19" s="487"/>
      <c r="M19" s="126" t="s">
        <v>206</v>
      </c>
      <c r="N19" s="127">
        <f>ROUNDUP(H19*J19,-3)</f>
        <v>5745000</v>
      </c>
      <c r="O19" s="484"/>
      <c r="P19" s="494"/>
      <c r="Q19" s="500"/>
      <c r="R19" s="476"/>
      <c r="S19" s="485"/>
      <c r="T19" s="54" t="s">
        <v>209</v>
      </c>
      <c r="U19" s="54"/>
      <c r="V19" s="133">
        <v>229800000</v>
      </c>
      <c r="W19" s="134" t="s">
        <v>2</v>
      </c>
      <c r="X19" s="487">
        <v>3.7999999999999999E-2</v>
      </c>
      <c r="Y19" s="487"/>
      <c r="Z19" s="487"/>
      <c r="AA19" s="126" t="s">
        <v>206</v>
      </c>
      <c r="AB19" s="127">
        <f>ROUNDUP(V19*X19,-3)</f>
        <v>8733000</v>
      </c>
    </row>
    <row r="20" spans="1:29" ht="12.95" customHeight="1" x14ac:dyDescent="0.3">
      <c r="A20" s="518"/>
      <c r="B20" s="520"/>
      <c r="C20" s="524"/>
      <c r="D20" s="512"/>
      <c r="E20" s="507"/>
      <c r="F20" s="54" t="s">
        <v>210</v>
      </c>
      <c r="G20" s="54"/>
      <c r="H20" s="133">
        <f>N13+5000000</f>
        <v>151180000</v>
      </c>
      <c r="I20" s="134" t="s">
        <v>2</v>
      </c>
      <c r="J20" s="487">
        <v>1.7999999999999999E-2</v>
      </c>
      <c r="K20" s="487"/>
      <c r="L20" s="487"/>
      <c r="M20" s="126" t="s">
        <v>206</v>
      </c>
      <c r="N20" s="127">
        <f t="shared" ref="N20:N21" si="2">ROUNDUP(H20*J20,-3)</f>
        <v>2722000</v>
      </c>
      <c r="O20" s="484"/>
      <c r="P20" s="494"/>
      <c r="Q20" s="500"/>
      <c r="R20" s="476"/>
      <c r="S20" s="485"/>
      <c r="T20" s="54" t="s">
        <v>210</v>
      </c>
      <c r="U20" s="54"/>
      <c r="V20" s="133">
        <v>229800000</v>
      </c>
      <c r="W20" s="134" t="s">
        <v>2</v>
      </c>
      <c r="X20" s="487">
        <v>1.7999999999999999E-2</v>
      </c>
      <c r="Y20" s="487"/>
      <c r="Z20" s="487"/>
      <c r="AA20" s="126" t="s">
        <v>206</v>
      </c>
      <c r="AB20" s="127">
        <f t="shared" ref="AB20:AB21" si="3">ROUNDUP(V20*X20,-3)</f>
        <v>4137000</v>
      </c>
    </row>
    <row r="21" spans="1:29" ht="12.95" customHeight="1" x14ac:dyDescent="0.3">
      <c r="A21" s="518"/>
      <c r="B21" s="520"/>
      <c r="C21" s="524"/>
      <c r="D21" s="512"/>
      <c r="E21" s="507"/>
      <c r="F21" s="54" t="s">
        <v>211</v>
      </c>
      <c r="G21" s="54"/>
      <c r="H21" s="133">
        <f>N13+5000000</f>
        <v>151180000</v>
      </c>
      <c r="I21" s="134" t="s">
        <v>2</v>
      </c>
      <c r="J21" s="488">
        <v>8.6E-3</v>
      </c>
      <c r="K21" s="488"/>
      <c r="L21" s="488"/>
      <c r="M21" s="126" t="s">
        <v>206</v>
      </c>
      <c r="N21" s="127">
        <f t="shared" si="2"/>
        <v>1301000</v>
      </c>
      <c r="O21" s="484"/>
      <c r="P21" s="494"/>
      <c r="Q21" s="500"/>
      <c r="R21" s="476"/>
      <c r="S21" s="485"/>
      <c r="T21" s="54" t="s">
        <v>211</v>
      </c>
      <c r="U21" s="54"/>
      <c r="V21" s="133">
        <v>229800000</v>
      </c>
      <c r="W21" s="134" t="s">
        <v>2</v>
      </c>
      <c r="X21" s="488">
        <v>8.6E-3</v>
      </c>
      <c r="Y21" s="488"/>
      <c r="Z21" s="488"/>
      <c r="AA21" s="126" t="s">
        <v>206</v>
      </c>
      <c r="AB21" s="127">
        <f t="shared" si="3"/>
        <v>1977000</v>
      </c>
    </row>
    <row r="22" spans="1:29" ht="12.95" customHeight="1" x14ac:dyDescent="0.3">
      <c r="A22" s="518"/>
      <c r="B22" s="520"/>
      <c r="C22" s="525"/>
      <c r="D22" s="512"/>
      <c r="E22" s="507"/>
      <c r="F22" s="69"/>
      <c r="G22" s="69"/>
      <c r="H22" s="40"/>
      <c r="I22" s="41"/>
      <c r="J22" s="48"/>
      <c r="K22" s="48"/>
      <c r="L22" s="44" t="s">
        <v>50</v>
      </c>
      <c r="M22" s="43"/>
      <c r="N22" s="108">
        <f>SUM(N18:N21)</f>
        <v>16572000</v>
      </c>
      <c r="O22" s="484"/>
      <c r="P22" s="494"/>
      <c r="Q22" s="501"/>
      <c r="R22" s="476"/>
      <c r="S22" s="485"/>
      <c r="T22" s="197"/>
      <c r="U22" s="197"/>
      <c r="V22" s="198"/>
      <c r="W22" s="199"/>
      <c r="X22" s="369"/>
      <c r="Y22" s="369"/>
      <c r="Z22" s="362" t="s">
        <v>50</v>
      </c>
      <c r="AA22" s="200"/>
      <c r="AB22" s="363">
        <f>SUM(AB18:AB21)</f>
        <v>25188000</v>
      </c>
    </row>
    <row r="23" spans="1:29" ht="12.95" customHeight="1" x14ac:dyDescent="0.3">
      <c r="A23" s="518"/>
      <c r="B23" s="520"/>
      <c r="C23" s="509" t="s">
        <v>52</v>
      </c>
      <c r="D23" s="512"/>
      <c r="E23" s="508">
        <f>N33</f>
        <v>78900000</v>
      </c>
      <c r="F23" s="19" t="s">
        <v>247</v>
      </c>
      <c r="G23" s="19"/>
      <c r="H23" s="49">
        <v>75000</v>
      </c>
      <c r="I23" s="169" t="s">
        <v>2</v>
      </c>
      <c r="J23" s="37">
        <v>50</v>
      </c>
      <c r="K23" s="169" t="s">
        <v>2</v>
      </c>
      <c r="L23" s="50">
        <v>2</v>
      </c>
      <c r="M23" s="39" t="s">
        <v>49</v>
      </c>
      <c r="N23" s="107">
        <f>H23*J23*L23</f>
        <v>7500000</v>
      </c>
      <c r="O23" s="484"/>
      <c r="P23" s="494"/>
      <c r="Q23" s="489" t="s">
        <v>52</v>
      </c>
      <c r="R23" s="476"/>
      <c r="S23" s="477">
        <f>AB33</f>
        <v>64900000</v>
      </c>
      <c r="T23" s="187" t="s">
        <v>247</v>
      </c>
      <c r="U23" s="187"/>
      <c r="V23" s="370">
        <v>75000</v>
      </c>
      <c r="W23" s="134" t="s">
        <v>2</v>
      </c>
      <c r="X23" s="136">
        <v>50</v>
      </c>
      <c r="Y23" s="134" t="s">
        <v>2</v>
      </c>
      <c r="Z23" s="371">
        <v>2</v>
      </c>
      <c r="AA23" s="126" t="s">
        <v>49</v>
      </c>
      <c r="AB23" s="191">
        <f>V23*X23*Z23</f>
        <v>7500000</v>
      </c>
      <c r="AC23" s="138">
        <v>4400000</v>
      </c>
    </row>
    <row r="24" spans="1:29" ht="12.95" customHeight="1" x14ac:dyDescent="0.3">
      <c r="A24" s="518"/>
      <c r="B24" s="520"/>
      <c r="C24" s="510"/>
      <c r="D24" s="512"/>
      <c r="E24" s="507"/>
      <c r="F24" s="172" t="s">
        <v>53</v>
      </c>
      <c r="G24" s="22"/>
      <c r="H24" s="49">
        <v>60000</v>
      </c>
      <c r="I24" s="169" t="s">
        <v>2</v>
      </c>
      <c r="J24" s="169"/>
      <c r="K24" s="169" t="s">
        <v>2</v>
      </c>
      <c r="L24" s="37">
        <v>120</v>
      </c>
      <c r="M24" s="39" t="s">
        <v>49</v>
      </c>
      <c r="N24" s="107">
        <f>H24*L24</f>
        <v>7200000</v>
      </c>
      <c r="O24" s="484"/>
      <c r="P24" s="494"/>
      <c r="Q24" s="458"/>
      <c r="R24" s="476"/>
      <c r="S24" s="485"/>
      <c r="T24" s="172" t="s">
        <v>53</v>
      </c>
      <c r="U24" s="172"/>
      <c r="V24" s="370">
        <v>60000</v>
      </c>
      <c r="W24" s="134" t="s">
        <v>2</v>
      </c>
      <c r="X24" s="134"/>
      <c r="Y24" s="134" t="s">
        <v>2</v>
      </c>
      <c r="Z24" s="136">
        <v>120</v>
      </c>
      <c r="AA24" s="126" t="s">
        <v>49</v>
      </c>
      <c r="AB24" s="191">
        <f>V24*Z24</f>
        <v>7200000</v>
      </c>
      <c r="AC24" s="138">
        <v>0</v>
      </c>
    </row>
    <row r="25" spans="1:29" ht="12.95" customHeight="1" x14ac:dyDescent="0.3">
      <c r="A25" s="518"/>
      <c r="B25" s="520"/>
      <c r="C25" s="510"/>
      <c r="D25" s="512"/>
      <c r="E25" s="507"/>
      <c r="F25" s="172" t="s">
        <v>54</v>
      </c>
      <c r="G25" s="171"/>
      <c r="H25" s="169" t="s">
        <v>246</v>
      </c>
      <c r="I25" s="170"/>
      <c r="J25" s="169"/>
      <c r="K25" s="169"/>
      <c r="L25" s="169"/>
      <c r="M25" s="39" t="s">
        <v>49</v>
      </c>
      <c r="N25" s="107">
        <f>8000*3*20*12</f>
        <v>5760000</v>
      </c>
      <c r="O25" s="484"/>
      <c r="P25" s="494"/>
      <c r="Q25" s="458"/>
      <c r="R25" s="476"/>
      <c r="S25" s="485"/>
      <c r="T25" s="172" t="s">
        <v>54</v>
      </c>
      <c r="U25" s="172"/>
      <c r="V25" s="134" t="s">
        <v>246</v>
      </c>
      <c r="W25" s="364"/>
      <c r="X25" s="134"/>
      <c r="Y25" s="134"/>
      <c r="Z25" s="134"/>
      <c r="AA25" s="126" t="s">
        <v>49</v>
      </c>
      <c r="AB25" s="191">
        <f>8000*3*20*12</f>
        <v>5760000</v>
      </c>
      <c r="AC25" s="138">
        <v>1624100</v>
      </c>
    </row>
    <row r="26" spans="1:29" ht="12.95" customHeight="1" x14ac:dyDescent="0.3">
      <c r="A26" s="518"/>
      <c r="B26" s="520"/>
      <c r="C26" s="510"/>
      <c r="D26" s="512"/>
      <c r="E26" s="507"/>
      <c r="F26" s="172" t="s">
        <v>55</v>
      </c>
      <c r="G26" s="22"/>
      <c r="H26" s="49">
        <v>100000</v>
      </c>
      <c r="I26" s="169" t="s">
        <v>2</v>
      </c>
      <c r="J26" s="37">
        <v>120</v>
      </c>
      <c r="K26" s="169" t="s">
        <v>2</v>
      </c>
      <c r="L26" s="50">
        <v>1</v>
      </c>
      <c r="M26" s="39" t="s">
        <v>49</v>
      </c>
      <c r="N26" s="107">
        <f t="shared" ref="N26" si="4">H26*J26*L26</f>
        <v>12000000</v>
      </c>
      <c r="O26" s="484"/>
      <c r="P26" s="494"/>
      <c r="Q26" s="458"/>
      <c r="R26" s="476"/>
      <c r="S26" s="485"/>
      <c r="T26" s="172" t="s">
        <v>55</v>
      </c>
      <c r="U26" s="172"/>
      <c r="V26" s="370">
        <v>100000</v>
      </c>
      <c r="W26" s="134" t="s">
        <v>2</v>
      </c>
      <c r="X26" s="136">
        <v>120</v>
      </c>
      <c r="Y26" s="134" t="s">
        <v>2</v>
      </c>
      <c r="Z26" s="371">
        <v>1</v>
      </c>
      <c r="AA26" s="126" t="s">
        <v>49</v>
      </c>
      <c r="AB26" s="191">
        <f t="shared" ref="AB26" si="5">V26*X26*Z26</f>
        <v>12000000</v>
      </c>
      <c r="AC26" s="138">
        <v>0</v>
      </c>
    </row>
    <row r="27" spans="1:29" ht="12.95" customHeight="1" x14ac:dyDescent="0.3">
      <c r="A27" s="518"/>
      <c r="B27" s="520"/>
      <c r="C27" s="510"/>
      <c r="D27" s="512"/>
      <c r="E27" s="507"/>
      <c r="F27" s="22" t="s">
        <v>56</v>
      </c>
      <c r="G27" s="22"/>
      <c r="H27" s="49">
        <v>100000</v>
      </c>
      <c r="I27" s="169"/>
      <c r="J27" s="37"/>
      <c r="K27" s="169" t="s">
        <v>2</v>
      </c>
      <c r="L27" s="50">
        <v>3</v>
      </c>
      <c r="M27" s="39" t="s">
        <v>49</v>
      </c>
      <c r="N27" s="107">
        <f t="shared" ref="N27:N28" si="6">H27*L27</f>
        <v>300000</v>
      </c>
      <c r="O27" s="484"/>
      <c r="P27" s="494"/>
      <c r="Q27" s="458"/>
      <c r="R27" s="476"/>
      <c r="S27" s="485"/>
      <c r="T27" s="172" t="s">
        <v>56</v>
      </c>
      <c r="U27" s="172"/>
      <c r="V27" s="370">
        <v>100000</v>
      </c>
      <c r="W27" s="134"/>
      <c r="X27" s="136"/>
      <c r="Y27" s="134" t="s">
        <v>2</v>
      </c>
      <c r="Z27" s="371">
        <v>3</v>
      </c>
      <c r="AA27" s="126" t="s">
        <v>49</v>
      </c>
      <c r="AB27" s="191">
        <f t="shared" ref="AB27:AB28" si="7">V27*Z27</f>
        <v>300000</v>
      </c>
      <c r="AC27" s="138">
        <v>0</v>
      </c>
    </row>
    <row r="28" spans="1:29" ht="12.95" customHeight="1" x14ac:dyDescent="0.3">
      <c r="A28" s="518"/>
      <c r="B28" s="520"/>
      <c r="C28" s="510"/>
      <c r="D28" s="512"/>
      <c r="E28" s="507"/>
      <c r="F28" s="22" t="s">
        <v>57</v>
      </c>
      <c r="G28" s="22"/>
      <c r="H28" s="49">
        <v>300000</v>
      </c>
      <c r="I28" s="169"/>
      <c r="J28" s="37"/>
      <c r="K28" s="169" t="s">
        <v>2</v>
      </c>
      <c r="L28" s="50">
        <v>1</v>
      </c>
      <c r="M28" s="39" t="s">
        <v>49</v>
      </c>
      <c r="N28" s="107">
        <f t="shared" si="6"/>
        <v>300000</v>
      </c>
      <c r="O28" s="484"/>
      <c r="P28" s="494"/>
      <c r="Q28" s="458"/>
      <c r="R28" s="476"/>
      <c r="S28" s="485"/>
      <c r="T28" s="172" t="s">
        <v>57</v>
      </c>
      <c r="U28" s="172"/>
      <c r="V28" s="370">
        <v>300000</v>
      </c>
      <c r="W28" s="134"/>
      <c r="X28" s="136"/>
      <c r="Y28" s="134" t="s">
        <v>2</v>
      </c>
      <c r="Z28" s="371">
        <v>1</v>
      </c>
      <c r="AA28" s="126" t="s">
        <v>49</v>
      </c>
      <c r="AB28" s="191">
        <f t="shared" si="7"/>
        <v>300000</v>
      </c>
      <c r="AC28" s="138">
        <v>0</v>
      </c>
    </row>
    <row r="29" spans="1:29" ht="12.95" customHeight="1" x14ac:dyDescent="0.3">
      <c r="A29" s="518"/>
      <c r="B29" s="520"/>
      <c r="C29" s="510"/>
      <c r="D29" s="512"/>
      <c r="E29" s="507"/>
      <c r="F29" s="22" t="s">
        <v>58</v>
      </c>
      <c r="G29" s="22"/>
      <c r="H29" s="49">
        <v>30000</v>
      </c>
      <c r="I29" s="169"/>
      <c r="J29" s="37"/>
      <c r="K29" s="169" t="s">
        <v>2</v>
      </c>
      <c r="L29" s="37">
        <v>25</v>
      </c>
      <c r="M29" s="39" t="s">
        <v>49</v>
      </c>
      <c r="N29" s="107">
        <f>H29*L29</f>
        <v>750000</v>
      </c>
      <c r="O29" s="484"/>
      <c r="P29" s="494"/>
      <c r="Q29" s="458"/>
      <c r="R29" s="476"/>
      <c r="S29" s="485"/>
      <c r="T29" s="172" t="s">
        <v>58</v>
      </c>
      <c r="U29" s="172"/>
      <c r="V29" s="370">
        <v>30000</v>
      </c>
      <c r="W29" s="134"/>
      <c r="X29" s="136"/>
      <c r="Y29" s="134" t="s">
        <v>2</v>
      </c>
      <c r="Z29" s="136">
        <v>25</v>
      </c>
      <c r="AA29" s="126" t="s">
        <v>49</v>
      </c>
      <c r="AB29" s="191">
        <f>V29*Z29</f>
        <v>750000</v>
      </c>
      <c r="AC29" s="138">
        <v>146740</v>
      </c>
    </row>
    <row r="30" spans="1:29" ht="12.95" customHeight="1" x14ac:dyDescent="0.3">
      <c r="A30" s="518"/>
      <c r="B30" s="520"/>
      <c r="C30" s="510"/>
      <c r="D30" s="512"/>
      <c r="E30" s="507"/>
      <c r="F30" s="22" t="s">
        <v>60</v>
      </c>
      <c r="G30" s="22"/>
      <c r="H30" s="49">
        <v>30000</v>
      </c>
      <c r="I30" s="169" t="s">
        <v>2</v>
      </c>
      <c r="J30" s="37">
        <v>14</v>
      </c>
      <c r="K30" s="169" t="s">
        <v>2</v>
      </c>
      <c r="L30" s="38">
        <v>12</v>
      </c>
      <c r="M30" s="39" t="s">
        <v>49</v>
      </c>
      <c r="N30" s="107">
        <f t="shared" ref="N30" si="8">H30*J30*L30</f>
        <v>5040000</v>
      </c>
      <c r="O30" s="484"/>
      <c r="P30" s="494"/>
      <c r="Q30" s="458"/>
      <c r="R30" s="476"/>
      <c r="S30" s="485"/>
      <c r="T30" s="172" t="s">
        <v>60</v>
      </c>
      <c r="U30" s="172"/>
      <c r="V30" s="370">
        <v>30000</v>
      </c>
      <c r="W30" s="134" t="s">
        <v>2</v>
      </c>
      <c r="X30" s="136">
        <v>14</v>
      </c>
      <c r="Y30" s="134" t="s">
        <v>2</v>
      </c>
      <c r="Z30" s="137">
        <v>12</v>
      </c>
      <c r="AA30" s="126" t="s">
        <v>49</v>
      </c>
      <c r="AB30" s="191">
        <f t="shared" ref="AB30" si="9">V30*X30*Z30</f>
        <v>5040000</v>
      </c>
      <c r="AC30" s="138">
        <v>2148400</v>
      </c>
    </row>
    <row r="31" spans="1:29" ht="12.95" customHeight="1" x14ac:dyDescent="0.3">
      <c r="A31" s="518"/>
      <c r="B31" s="520"/>
      <c r="C31" s="510"/>
      <c r="D31" s="512"/>
      <c r="E31" s="507"/>
      <c r="F31" s="22" t="s">
        <v>255</v>
      </c>
      <c r="G31" s="22"/>
      <c r="H31" s="49"/>
      <c r="I31" s="169"/>
      <c r="J31" s="37"/>
      <c r="K31" s="169"/>
      <c r="L31" s="38"/>
      <c r="M31" s="39"/>
      <c r="N31" s="107">
        <v>16050000</v>
      </c>
      <c r="O31" s="484"/>
      <c r="P31" s="494"/>
      <c r="Q31" s="458"/>
      <c r="R31" s="476"/>
      <c r="S31" s="485"/>
      <c r="T31" s="172" t="s">
        <v>255</v>
      </c>
      <c r="U31" s="172"/>
      <c r="V31" s="370"/>
      <c r="W31" s="134"/>
      <c r="X31" s="136"/>
      <c r="Y31" s="134"/>
      <c r="Z31" s="137"/>
      <c r="AA31" s="126"/>
      <c r="AB31" s="191">
        <v>16050000</v>
      </c>
      <c r="AC31" s="138">
        <v>0</v>
      </c>
    </row>
    <row r="32" spans="1:29" ht="12.95" customHeight="1" x14ac:dyDescent="0.3">
      <c r="A32" s="518"/>
      <c r="B32" s="520"/>
      <c r="C32" s="510"/>
      <c r="D32" s="512"/>
      <c r="E32" s="507"/>
      <c r="F32" s="22" t="s">
        <v>252</v>
      </c>
      <c r="G32" s="22"/>
      <c r="H32" s="49">
        <v>200000</v>
      </c>
      <c r="I32" s="144"/>
      <c r="J32" s="37"/>
      <c r="K32" s="169" t="s">
        <v>2</v>
      </c>
      <c r="L32" s="37">
        <v>120</v>
      </c>
      <c r="M32" s="39" t="s">
        <v>49</v>
      </c>
      <c r="N32" s="107">
        <f>H32*L32</f>
        <v>24000000</v>
      </c>
      <c r="O32" s="484"/>
      <c r="P32" s="494"/>
      <c r="Q32" s="458"/>
      <c r="R32" s="476"/>
      <c r="S32" s="485"/>
      <c r="T32" s="172" t="s">
        <v>252</v>
      </c>
      <c r="U32" s="172"/>
      <c r="V32" s="370">
        <v>10000000</v>
      </c>
      <c r="W32" s="134"/>
      <c r="X32" s="136"/>
      <c r="Y32" s="134" t="s">
        <v>2</v>
      </c>
      <c r="Z32" s="136" t="s">
        <v>369</v>
      </c>
      <c r="AA32" s="126" t="s">
        <v>49</v>
      </c>
      <c r="AB32" s="191">
        <f>V32*1</f>
        <v>10000000</v>
      </c>
      <c r="AC32" s="138">
        <v>0</v>
      </c>
    </row>
    <row r="33" spans="1:29" ht="12.95" customHeight="1" x14ac:dyDescent="0.3">
      <c r="A33" s="518"/>
      <c r="B33" s="520"/>
      <c r="C33" s="511"/>
      <c r="D33" s="512"/>
      <c r="E33" s="507"/>
      <c r="F33" s="69"/>
      <c r="G33" s="69"/>
      <c r="H33" s="40"/>
      <c r="I33" s="41"/>
      <c r="J33" s="45"/>
      <c r="K33" s="45"/>
      <c r="L33" s="44" t="s">
        <v>50</v>
      </c>
      <c r="M33" s="43"/>
      <c r="N33" s="108">
        <f>SUM(N23:N32)</f>
        <v>78900000</v>
      </c>
      <c r="O33" s="484"/>
      <c r="P33" s="494"/>
      <c r="Q33" s="490"/>
      <c r="R33" s="476"/>
      <c r="S33" s="485"/>
      <c r="T33" s="197"/>
      <c r="U33" s="197"/>
      <c r="V33" s="198"/>
      <c r="W33" s="199"/>
      <c r="X33" s="148"/>
      <c r="Y33" s="148"/>
      <c r="Z33" s="362" t="s">
        <v>50</v>
      </c>
      <c r="AA33" s="200"/>
      <c r="AB33" s="363">
        <f>SUM(AB23:AB32)</f>
        <v>64900000</v>
      </c>
      <c r="AC33" s="283">
        <f>SUM(AC23:AC32)</f>
        <v>8319240</v>
      </c>
    </row>
    <row r="34" spans="1:29" ht="12.95" customHeight="1" x14ac:dyDescent="0.3">
      <c r="A34" s="518"/>
      <c r="B34" s="31" t="s">
        <v>61</v>
      </c>
      <c r="C34" s="140"/>
      <c r="D34" s="140"/>
      <c r="E34" s="68">
        <f>SUM(E35:E61)</f>
        <v>435900000</v>
      </c>
      <c r="F34" s="66"/>
      <c r="G34" s="67"/>
      <c r="H34" s="32"/>
      <c r="I34" s="33"/>
      <c r="J34" s="145"/>
      <c r="K34" s="145"/>
      <c r="L34" s="145"/>
      <c r="M34" s="67"/>
      <c r="N34" s="106">
        <f>N39+N41+N61</f>
        <v>435900000</v>
      </c>
      <c r="O34" s="484"/>
      <c r="P34" s="347" t="s">
        <v>61</v>
      </c>
      <c r="Q34" s="357"/>
      <c r="R34" s="357"/>
      <c r="S34" s="355">
        <f>SUM(S35:S61)</f>
        <v>385391292</v>
      </c>
      <c r="T34" s="349"/>
      <c r="U34" s="350"/>
      <c r="V34" s="351"/>
      <c r="W34" s="352"/>
      <c r="X34" s="353"/>
      <c r="Y34" s="353"/>
      <c r="Z34" s="353"/>
      <c r="AA34" s="350"/>
      <c r="AB34" s="360">
        <f>AB39+AB41+AB61</f>
        <v>385391292</v>
      </c>
    </row>
    <row r="35" spans="1:29" ht="12.95" customHeight="1" x14ac:dyDescent="0.3">
      <c r="A35" s="518"/>
      <c r="B35" s="507"/>
      <c r="C35" s="455" t="s">
        <v>62</v>
      </c>
      <c r="D35" s="507"/>
      <c r="E35" s="508">
        <f>N39</f>
        <v>88800000</v>
      </c>
      <c r="F35" s="18" t="s">
        <v>63</v>
      </c>
      <c r="G35" s="19"/>
      <c r="H35" s="46">
        <v>3300000</v>
      </c>
      <c r="I35" s="144"/>
      <c r="J35" s="51"/>
      <c r="K35" s="144" t="s">
        <v>2</v>
      </c>
      <c r="L35" s="52">
        <v>12</v>
      </c>
      <c r="M35" s="47" t="s">
        <v>49</v>
      </c>
      <c r="N35" s="107">
        <f>H35*L35</f>
        <v>39600000</v>
      </c>
      <c r="O35" s="484"/>
      <c r="P35" s="485"/>
      <c r="Q35" s="459" t="s">
        <v>62</v>
      </c>
      <c r="R35" s="485"/>
      <c r="S35" s="477">
        <f>AB39</f>
        <v>103200000</v>
      </c>
      <c r="T35" s="365" t="s">
        <v>63</v>
      </c>
      <c r="U35" s="187"/>
      <c r="V35" s="129">
        <v>4500000</v>
      </c>
      <c r="W35" s="134"/>
      <c r="X35" s="372"/>
      <c r="Y35" s="134" t="s">
        <v>2</v>
      </c>
      <c r="Z35" s="190">
        <v>12</v>
      </c>
      <c r="AA35" s="131" t="s">
        <v>49</v>
      </c>
      <c r="AB35" s="191">
        <f>V35*Z35</f>
        <v>54000000</v>
      </c>
      <c r="AC35" s="138">
        <v>27022150</v>
      </c>
    </row>
    <row r="36" spans="1:29" ht="12.95" customHeight="1" x14ac:dyDescent="0.3">
      <c r="A36" s="518"/>
      <c r="B36" s="507"/>
      <c r="C36" s="506"/>
      <c r="D36" s="507"/>
      <c r="E36" s="507"/>
      <c r="F36" s="21" t="s">
        <v>64</v>
      </c>
      <c r="G36" s="22"/>
      <c r="H36" s="36">
        <v>100000</v>
      </c>
      <c r="I36" s="144" t="s">
        <v>2</v>
      </c>
      <c r="J36" s="50">
        <v>1</v>
      </c>
      <c r="K36" s="144" t="s">
        <v>2</v>
      </c>
      <c r="L36" s="38">
        <v>12</v>
      </c>
      <c r="M36" s="39" t="s">
        <v>49</v>
      </c>
      <c r="N36" s="107">
        <f t="shared" ref="N36:N38" si="10">H36*J36*L36</f>
        <v>1200000</v>
      </c>
      <c r="O36" s="484"/>
      <c r="P36" s="485"/>
      <c r="Q36" s="478"/>
      <c r="R36" s="485"/>
      <c r="S36" s="485"/>
      <c r="T36" s="213" t="s">
        <v>64</v>
      </c>
      <c r="U36" s="172"/>
      <c r="V36" s="133">
        <v>100000</v>
      </c>
      <c r="W36" s="134" t="s">
        <v>2</v>
      </c>
      <c r="X36" s="371">
        <v>1</v>
      </c>
      <c r="Y36" s="134" t="s">
        <v>2</v>
      </c>
      <c r="Z36" s="137">
        <v>12</v>
      </c>
      <c r="AA36" s="126" t="s">
        <v>49</v>
      </c>
      <c r="AB36" s="191">
        <f t="shared" ref="AB36" si="11">V36*X36*Z36</f>
        <v>1200000</v>
      </c>
      <c r="AC36" s="138">
        <v>193000</v>
      </c>
    </row>
    <row r="37" spans="1:29" ht="12.95" customHeight="1" x14ac:dyDescent="0.3">
      <c r="A37" s="518"/>
      <c r="B37" s="507"/>
      <c r="C37" s="506"/>
      <c r="D37" s="507"/>
      <c r="E37" s="507"/>
      <c r="F37" s="21" t="s">
        <v>65</v>
      </c>
      <c r="G37" s="22"/>
      <c r="H37" s="36">
        <v>2500000</v>
      </c>
      <c r="I37" s="144"/>
      <c r="J37" s="50"/>
      <c r="K37" s="144" t="s">
        <v>2</v>
      </c>
      <c r="L37" s="38">
        <v>12</v>
      </c>
      <c r="M37" s="39" t="s">
        <v>49</v>
      </c>
      <c r="N37" s="107">
        <f>H37*L37</f>
        <v>30000000</v>
      </c>
      <c r="O37" s="484"/>
      <c r="P37" s="485"/>
      <c r="Q37" s="478"/>
      <c r="R37" s="485"/>
      <c r="S37" s="485"/>
      <c r="T37" s="213" t="s">
        <v>65</v>
      </c>
      <c r="U37" s="172"/>
      <c r="V37" s="133">
        <v>2500000</v>
      </c>
      <c r="W37" s="134"/>
      <c r="X37" s="371"/>
      <c r="Y37" s="134" t="s">
        <v>2</v>
      </c>
      <c r="Z37" s="137">
        <v>12</v>
      </c>
      <c r="AA37" s="126" t="s">
        <v>49</v>
      </c>
      <c r="AB37" s="191">
        <f>V37*Z37</f>
        <v>30000000</v>
      </c>
      <c r="AC37" s="138">
        <v>10130110</v>
      </c>
    </row>
    <row r="38" spans="1:29" ht="12.95" customHeight="1" x14ac:dyDescent="0.3">
      <c r="A38" s="518"/>
      <c r="B38" s="507"/>
      <c r="C38" s="506"/>
      <c r="D38" s="507"/>
      <c r="E38" s="507"/>
      <c r="F38" s="21" t="s">
        <v>66</v>
      </c>
      <c r="G38" s="22"/>
      <c r="H38" s="36">
        <v>1500000</v>
      </c>
      <c r="I38" s="144" t="s">
        <v>2</v>
      </c>
      <c r="J38" s="50">
        <v>1</v>
      </c>
      <c r="K38" s="144" t="s">
        <v>2</v>
      </c>
      <c r="L38" s="38">
        <v>12</v>
      </c>
      <c r="M38" s="39" t="s">
        <v>49</v>
      </c>
      <c r="N38" s="107">
        <f t="shared" si="10"/>
        <v>18000000</v>
      </c>
      <c r="O38" s="484"/>
      <c r="P38" s="485"/>
      <c r="Q38" s="478"/>
      <c r="R38" s="485"/>
      <c r="S38" s="485"/>
      <c r="T38" s="213" t="s">
        <v>66</v>
      </c>
      <c r="U38" s="172"/>
      <c r="V38" s="133">
        <v>1500000</v>
      </c>
      <c r="W38" s="134" t="s">
        <v>2</v>
      </c>
      <c r="X38" s="371">
        <v>1</v>
      </c>
      <c r="Y38" s="134" t="s">
        <v>2</v>
      </c>
      <c r="Z38" s="137">
        <v>12</v>
      </c>
      <c r="AA38" s="126" t="s">
        <v>49</v>
      </c>
      <c r="AB38" s="191">
        <f t="shared" ref="AB38" si="12">V38*X38*Z38</f>
        <v>18000000</v>
      </c>
      <c r="AC38" s="138">
        <v>5730000</v>
      </c>
    </row>
    <row r="39" spans="1:29" ht="12.95" customHeight="1" x14ac:dyDescent="0.3">
      <c r="A39" s="518"/>
      <c r="B39" s="507"/>
      <c r="C39" s="506"/>
      <c r="D39" s="507"/>
      <c r="E39" s="507"/>
      <c r="F39" s="70"/>
      <c r="G39" s="69"/>
      <c r="H39" s="40"/>
      <c r="I39" s="41"/>
      <c r="J39" s="45"/>
      <c r="K39" s="45"/>
      <c r="L39" s="44" t="s">
        <v>50</v>
      </c>
      <c r="M39" s="43"/>
      <c r="N39" s="108">
        <f>SUM(N35:N38)</f>
        <v>88800000</v>
      </c>
      <c r="O39" s="484"/>
      <c r="P39" s="485"/>
      <c r="Q39" s="478"/>
      <c r="R39" s="485"/>
      <c r="S39" s="485"/>
      <c r="T39" s="368"/>
      <c r="U39" s="197"/>
      <c r="V39" s="198"/>
      <c r="W39" s="199"/>
      <c r="X39" s="148"/>
      <c r="Y39" s="148"/>
      <c r="Z39" s="362" t="s">
        <v>50</v>
      </c>
      <c r="AA39" s="200"/>
      <c r="AB39" s="363">
        <f>SUM(AB35:AB38)</f>
        <v>103200000</v>
      </c>
      <c r="AC39" s="283">
        <f>SUM(AC35:AC38)</f>
        <v>43075260</v>
      </c>
    </row>
    <row r="40" spans="1:29" ht="12.95" customHeight="1" x14ac:dyDescent="0.3">
      <c r="A40" s="518"/>
      <c r="B40" s="507"/>
      <c r="C40" s="506"/>
      <c r="D40" s="507"/>
      <c r="E40" s="526">
        <f>N41</f>
        <v>108000000</v>
      </c>
      <c r="F40" s="21" t="s">
        <v>324</v>
      </c>
      <c r="G40" s="22"/>
      <c r="H40" s="36">
        <v>9000000</v>
      </c>
      <c r="I40" s="169" t="s">
        <v>2</v>
      </c>
      <c r="J40" s="37"/>
      <c r="K40" s="169" t="s">
        <v>2</v>
      </c>
      <c r="L40" s="38">
        <v>12</v>
      </c>
      <c r="M40" s="39" t="s">
        <v>49</v>
      </c>
      <c r="N40" s="107">
        <f>H40*L40</f>
        <v>108000000</v>
      </c>
      <c r="O40" s="484"/>
      <c r="P40" s="485"/>
      <c r="Q40" s="478" t="s">
        <v>367</v>
      </c>
      <c r="R40" s="485"/>
      <c r="S40" s="479">
        <f>AB41</f>
        <v>108000000</v>
      </c>
      <c r="T40" s="213" t="s">
        <v>323</v>
      </c>
      <c r="U40" s="172"/>
      <c r="V40" s="133">
        <v>9000000</v>
      </c>
      <c r="W40" s="134" t="s">
        <v>2</v>
      </c>
      <c r="X40" s="136"/>
      <c r="Y40" s="134" t="s">
        <v>2</v>
      </c>
      <c r="Z40" s="137">
        <v>12</v>
      </c>
      <c r="AA40" s="126"/>
      <c r="AB40" s="191">
        <f>V40*Z40</f>
        <v>108000000</v>
      </c>
      <c r="AC40" s="138">
        <v>0</v>
      </c>
    </row>
    <row r="41" spans="1:29" ht="12.95" customHeight="1" x14ac:dyDescent="0.3">
      <c r="A41" s="518"/>
      <c r="B41" s="507"/>
      <c r="C41" s="506"/>
      <c r="D41" s="507"/>
      <c r="E41" s="515"/>
      <c r="F41" s="70"/>
      <c r="G41" s="69"/>
      <c r="H41" s="40"/>
      <c r="I41" s="41"/>
      <c r="J41" s="45"/>
      <c r="K41" s="45"/>
      <c r="L41" s="44" t="s">
        <v>50</v>
      </c>
      <c r="M41" s="43"/>
      <c r="N41" s="108">
        <f>SUM(N40)</f>
        <v>108000000</v>
      </c>
      <c r="O41" s="484"/>
      <c r="P41" s="485"/>
      <c r="Q41" s="478"/>
      <c r="R41" s="485"/>
      <c r="S41" s="480"/>
      <c r="T41" s="368"/>
      <c r="U41" s="197"/>
      <c r="V41" s="198"/>
      <c r="W41" s="199"/>
      <c r="X41" s="148"/>
      <c r="Y41" s="148"/>
      <c r="Z41" s="362" t="s">
        <v>50</v>
      </c>
      <c r="AA41" s="200"/>
      <c r="AB41" s="363">
        <f>SUM(AB40:AB40)</f>
        <v>108000000</v>
      </c>
      <c r="AC41" s="138">
        <v>0</v>
      </c>
    </row>
    <row r="42" spans="1:29" ht="12.95" customHeight="1" x14ac:dyDescent="0.3">
      <c r="A42" s="518"/>
      <c r="B42" s="507"/>
      <c r="C42" s="506" t="s">
        <v>67</v>
      </c>
      <c r="D42" s="507"/>
      <c r="E42" s="508">
        <f>N61</f>
        <v>239100000</v>
      </c>
      <c r="F42" s="22" t="s">
        <v>68</v>
      </c>
      <c r="G42" s="22"/>
      <c r="H42" s="36"/>
      <c r="I42" s="169"/>
      <c r="J42" s="24"/>
      <c r="K42" s="24"/>
      <c r="L42" s="24"/>
      <c r="M42" s="22"/>
      <c r="N42" s="107">
        <f>SUM(N43:N48)</f>
        <v>147500000</v>
      </c>
      <c r="O42" s="484"/>
      <c r="P42" s="485"/>
      <c r="Q42" s="478" t="s">
        <v>67</v>
      </c>
      <c r="R42" s="485"/>
      <c r="S42" s="477">
        <f>AB61</f>
        <v>174191292</v>
      </c>
      <c r="T42" s="172" t="s">
        <v>68</v>
      </c>
      <c r="U42" s="172"/>
      <c r="V42" s="133"/>
      <c r="W42" s="134"/>
      <c r="X42" s="193"/>
      <c r="Y42" s="193"/>
      <c r="Z42" s="193"/>
      <c r="AA42" s="172"/>
      <c r="AB42" s="191">
        <f>SUM(AB43:AB48)</f>
        <v>82591292</v>
      </c>
      <c r="AC42" s="283">
        <v>82591292</v>
      </c>
    </row>
    <row r="43" spans="1:29" ht="12.95" customHeight="1" x14ac:dyDescent="0.3">
      <c r="A43" s="518"/>
      <c r="B43" s="507"/>
      <c r="C43" s="506"/>
      <c r="D43" s="507"/>
      <c r="E43" s="508"/>
      <c r="F43" s="159" t="s">
        <v>313</v>
      </c>
      <c r="G43" s="160"/>
      <c r="H43" s="161">
        <v>500000</v>
      </c>
      <c r="I43" s="162"/>
      <c r="J43" s="163"/>
      <c r="K43" s="162" t="s">
        <v>2</v>
      </c>
      <c r="L43" s="164">
        <v>2</v>
      </c>
      <c r="M43" s="165" t="s">
        <v>235</v>
      </c>
      <c r="N43" s="166">
        <f>H43*L43</f>
        <v>1000000</v>
      </c>
      <c r="O43" s="484"/>
      <c r="P43" s="485"/>
      <c r="Q43" s="478"/>
      <c r="R43" s="485"/>
      <c r="S43" s="477"/>
      <c r="T43" s="373" t="s">
        <v>313</v>
      </c>
      <c r="U43" s="374"/>
      <c r="V43" s="177">
        <v>170612</v>
      </c>
      <c r="W43" s="149"/>
      <c r="X43" s="375"/>
      <c r="Y43" s="149" t="s">
        <v>2</v>
      </c>
      <c r="Z43" s="376">
        <v>1</v>
      </c>
      <c r="AA43" s="377" t="s">
        <v>235</v>
      </c>
      <c r="AB43" s="378">
        <f>V43*Z43</f>
        <v>170612</v>
      </c>
    </row>
    <row r="44" spans="1:29" ht="12.95" customHeight="1" x14ac:dyDescent="0.3">
      <c r="A44" s="518"/>
      <c r="B44" s="507"/>
      <c r="C44" s="506"/>
      <c r="D44" s="507"/>
      <c r="E44" s="508"/>
      <c r="F44" s="159" t="s">
        <v>234</v>
      </c>
      <c r="G44" s="160"/>
      <c r="H44" s="161">
        <v>10000000</v>
      </c>
      <c r="I44" s="162"/>
      <c r="J44" s="163"/>
      <c r="K44" s="162" t="s">
        <v>2</v>
      </c>
      <c r="L44" s="164">
        <v>2</v>
      </c>
      <c r="M44" s="165" t="s">
        <v>49</v>
      </c>
      <c r="N44" s="166">
        <f>H44*L44</f>
        <v>20000000</v>
      </c>
      <c r="O44" s="484"/>
      <c r="P44" s="485"/>
      <c r="Q44" s="478"/>
      <c r="R44" s="485"/>
      <c r="S44" s="477"/>
      <c r="T44" s="373" t="s">
        <v>343</v>
      </c>
      <c r="U44" s="374"/>
      <c r="V44" s="177">
        <v>7000000</v>
      </c>
      <c r="W44" s="149"/>
      <c r="X44" s="375"/>
      <c r="Y44" s="149" t="s">
        <v>2</v>
      </c>
      <c r="Z44" s="376">
        <v>1</v>
      </c>
      <c r="AA44" s="377" t="s">
        <v>49</v>
      </c>
      <c r="AB44" s="378">
        <f>V44*Z44</f>
        <v>7000000</v>
      </c>
    </row>
    <row r="45" spans="1:29" ht="12.95" customHeight="1" x14ac:dyDescent="0.3">
      <c r="A45" s="518"/>
      <c r="B45" s="507"/>
      <c r="C45" s="506"/>
      <c r="D45" s="507"/>
      <c r="E45" s="508"/>
      <c r="F45" s="159" t="s">
        <v>236</v>
      </c>
      <c r="G45" s="160"/>
      <c r="H45" s="161">
        <v>30000</v>
      </c>
      <c r="I45" s="162" t="s">
        <v>2</v>
      </c>
      <c r="J45" s="167">
        <v>600</v>
      </c>
      <c r="K45" s="162" t="s">
        <v>2</v>
      </c>
      <c r="L45" s="164">
        <v>2</v>
      </c>
      <c r="M45" s="165" t="s">
        <v>235</v>
      </c>
      <c r="N45" s="166">
        <f t="shared" ref="N45:N46" si="13">H45*J45*L45</f>
        <v>36000000</v>
      </c>
      <c r="O45" s="484"/>
      <c r="P45" s="485"/>
      <c r="Q45" s="478"/>
      <c r="R45" s="485"/>
      <c r="S45" s="477"/>
      <c r="T45" s="373" t="s">
        <v>236</v>
      </c>
      <c r="U45" s="374"/>
      <c r="V45" s="177">
        <v>40000</v>
      </c>
      <c r="W45" s="149" t="s">
        <v>2</v>
      </c>
      <c r="X45" s="379">
        <v>840</v>
      </c>
      <c r="Y45" s="149" t="s">
        <v>2</v>
      </c>
      <c r="Z45" s="376">
        <v>1</v>
      </c>
      <c r="AA45" s="377" t="s">
        <v>235</v>
      </c>
      <c r="AB45" s="378">
        <f t="shared" ref="AB45:AB46" si="14">V45*X45*Z45</f>
        <v>33600000</v>
      </c>
    </row>
    <row r="46" spans="1:29" ht="12.75" customHeight="1" x14ac:dyDescent="0.3">
      <c r="A46" s="518"/>
      <c r="B46" s="507"/>
      <c r="C46" s="506"/>
      <c r="D46" s="507"/>
      <c r="E46" s="508"/>
      <c r="F46" s="159" t="s">
        <v>237</v>
      </c>
      <c r="G46" s="160"/>
      <c r="H46" s="161">
        <v>100000</v>
      </c>
      <c r="I46" s="162" t="s">
        <v>2</v>
      </c>
      <c r="J46" s="167">
        <v>400</v>
      </c>
      <c r="K46" s="162" t="s">
        <v>2</v>
      </c>
      <c r="L46" s="164">
        <v>2</v>
      </c>
      <c r="M46" s="165" t="s">
        <v>235</v>
      </c>
      <c r="N46" s="166">
        <f t="shared" si="13"/>
        <v>80000000</v>
      </c>
      <c r="O46" s="484"/>
      <c r="P46" s="485"/>
      <c r="Q46" s="478"/>
      <c r="R46" s="485"/>
      <c r="S46" s="477"/>
      <c r="T46" s="373" t="s">
        <v>237</v>
      </c>
      <c r="U46" s="374"/>
      <c r="V46" s="177">
        <v>100000</v>
      </c>
      <c r="W46" s="149" t="s">
        <v>2</v>
      </c>
      <c r="X46" s="379">
        <v>367</v>
      </c>
      <c r="Y46" s="149" t="s">
        <v>2</v>
      </c>
      <c r="Z46" s="376">
        <v>1</v>
      </c>
      <c r="AA46" s="377" t="s">
        <v>235</v>
      </c>
      <c r="AB46" s="378">
        <f t="shared" si="14"/>
        <v>36700000</v>
      </c>
    </row>
    <row r="47" spans="1:29" ht="12.75" customHeight="1" x14ac:dyDescent="0.3">
      <c r="A47" s="518"/>
      <c r="B47" s="507"/>
      <c r="C47" s="506"/>
      <c r="D47" s="507"/>
      <c r="E47" s="508"/>
      <c r="F47" s="159" t="s">
        <v>244</v>
      </c>
      <c r="G47" s="160"/>
      <c r="H47" s="161">
        <v>250000</v>
      </c>
      <c r="I47" s="162" t="s">
        <v>2</v>
      </c>
      <c r="J47" s="167"/>
      <c r="K47" s="162" t="s">
        <v>2</v>
      </c>
      <c r="L47" s="164">
        <v>2</v>
      </c>
      <c r="M47" s="165" t="s">
        <v>49</v>
      </c>
      <c r="N47" s="166">
        <f>H47*L47</f>
        <v>500000</v>
      </c>
      <c r="O47" s="484"/>
      <c r="P47" s="485"/>
      <c r="Q47" s="478"/>
      <c r="R47" s="485"/>
      <c r="S47" s="477"/>
      <c r="T47" s="373" t="s">
        <v>244</v>
      </c>
      <c r="U47" s="374"/>
      <c r="V47" s="177">
        <v>1252200</v>
      </c>
      <c r="W47" s="149" t="s">
        <v>2</v>
      </c>
      <c r="X47" s="379"/>
      <c r="Y47" s="149" t="s">
        <v>2</v>
      </c>
      <c r="Z47" s="376">
        <v>1</v>
      </c>
      <c r="AA47" s="377" t="s">
        <v>49</v>
      </c>
      <c r="AB47" s="378">
        <f>V47*Z47</f>
        <v>1252200</v>
      </c>
    </row>
    <row r="48" spans="1:29" ht="12.75" customHeight="1" x14ac:dyDescent="0.3">
      <c r="A48" s="518"/>
      <c r="B48" s="507"/>
      <c r="C48" s="506"/>
      <c r="D48" s="507"/>
      <c r="E48" s="508"/>
      <c r="F48" s="159" t="s">
        <v>297</v>
      </c>
      <c r="G48" s="160"/>
      <c r="H48" s="161">
        <v>5000000</v>
      </c>
      <c r="I48" s="162" t="s">
        <v>2</v>
      </c>
      <c r="J48" s="167"/>
      <c r="K48" s="162" t="s">
        <v>2</v>
      </c>
      <c r="L48" s="164">
        <v>2</v>
      </c>
      <c r="M48" s="165" t="s">
        <v>235</v>
      </c>
      <c r="N48" s="166">
        <f>H48*L48</f>
        <v>10000000</v>
      </c>
      <c r="O48" s="484"/>
      <c r="P48" s="485"/>
      <c r="Q48" s="478"/>
      <c r="R48" s="485"/>
      <c r="S48" s="477"/>
      <c r="T48" s="373" t="s">
        <v>297</v>
      </c>
      <c r="U48" s="374"/>
      <c r="V48" s="177">
        <v>3868480</v>
      </c>
      <c r="W48" s="149" t="s">
        <v>2</v>
      </c>
      <c r="X48" s="379"/>
      <c r="Y48" s="149" t="s">
        <v>2</v>
      </c>
      <c r="Z48" s="376">
        <v>1</v>
      </c>
      <c r="AA48" s="377" t="s">
        <v>235</v>
      </c>
      <c r="AB48" s="378">
        <f>V48*Z48</f>
        <v>3868480</v>
      </c>
    </row>
    <row r="49" spans="1:29" ht="12.95" customHeight="1" x14ac:dyDescent="0.3">
      <c r="A49" s="518"/>
      <c r="B49" s="507"/>
      <c r="C49" s="506"/>
      <c r="D49" s="507"/>
      <c r="E49" s="507"/>
      <c r="F49" s="22" t="s">
        <v>69</v>
      </c>
      <c r="G49" s="22"/>
      <c r="H49" s="36"/>
      <c r="I49" s="169"/>
      <c r="J49" s="37"/>
      <c r="K49" s="39"/>
      <c r="L49" s="50"/>
      <c r="M49" s="39"/>
      <c r="N49" s="107">
        <f>SUM(N50:N52)</f>
        <v>37200000</v>
      </c>
      <c r="O49" s="484"/>
      <c r="P49" s="485"/>
      <c r="Q49" s="478"/>
      <c r="R49" s="485"/>
      <c r="S49" s="485"/>
      <c r="T49" s="172" t="s">
        <v>368</v>
      </c>
      <c r="U49" s="172"/>
      <c r="V49" s="133"/>
      <c r="W49" s="134"/>
      <c r="X49" s="136"/>
      <c r="Y49" s="126"/>
      <c r="Z49" s="371"/>
      <c r="AA49" s="126"/>
      <c r="AB49" s="191">
        <f>SUM(AB50:AB52)</f>
        <v>37200000</v>
      </c>
      <c r="AC49" s="283">
        <v>15715300</v>
      </c>
    </row>
    <row r="50" spans="1:29" ht="12.95" customHeight="1" x14ac:dyDescent="0.3">
      <c r="A50" s="518"/>
      <c r="B50" s="507"/>
      <c r="C50" s="506"/>
      <c r="D50" s="507"/>
      <c r="E50" s="507"/>
      <c r="F50" s="159" t="s">
        <v>234</v>
      </c>
      <c r="G50" s="160"/>
      <c r="H50" s="161">
        <v>200000</v>
      </c>
      <c r="I50" s="162"/>
      <c r="J50" s="163"/>
      <c r="K50" s="162" t="s">
        <v>2</v>
      </c>
      <c r="L50" s="164">
        <v>6</v>
      </c>
      <c r="M50" s="165" t="s">
        <v>235</v>
      </c>
      <c r="N50" s="166">
        <f>H50*L50</f>
        <v>1200000</v>
      </c>
      <c r="O50" s="484"/>
      <c r="P50" s="485"/>
      <c r="Q50" s="478"/>
      <c r="R50" s="485"/>
      <c r="S50" s="485"/>
      <c r="T50" s="373" t="s">
        <v>234</v>
      </c>
      <c r="U50" s="374"/>
      <c r="V50" s="177">
        <v>200000</v>
      </c>
      <c r="W50" s="149"/>
      <c r="X50" s="375"/>
      <c r="Y50" s="149" t="s">
        <v>2</v>
      </c>
      <c r="Z50" s="376">
        <v>6</v>
      </c>
      <c r="AA50" s="377" t="s">
        <v>235</v>
      </c>
      <c r="AB50" s="378">
        <f>V50*Z50</f>
        <v>1200000</v>
      </c>
      <c r="AC50" s="138">
        <v>278300</v>
      </c>
    </row>
    <row r="51" spans="1:29" ht="12.95" customHeight="1" x14ac:dyDescent="0.3">
      <c r="A51" s="518"/>
      <c r="B51" s="507"/>
      <c r="C51" s="506"/>
      <c r="D51" s="507"/>
      <c r="E51" s="507"/>
      <c r="F51" s="159" t="s">
        <v>236</v>
      </c>
      <c r="G51" s="160"/>
      <c r="H51" s="161">
        <v>25000</v>
      </c>
      <c r="I51" s="162" t="s">
        <v>2</v>
      </c>
      <c r="J51" s="167">
        <v>80</v>
      </c>
      <c r="K51" s="162" t="s">
        <v>2</v>
      </c>
      <c r="L51" s="164">
        <v>6</v>
      </c>
      <c r="M51" s="165" t="s">
        <v>235</v>
      </c>
      <c r="N51" s="166">
        <f t="shared" ref="N51:N55" si="15">H51*J51*L51</f>
        <v>12000000</v>
      </c>
      <c r="O51" s="484"/>
      <c r="P51" s="485"/>
      <c r="Q51" s="478"/>
      <c r="R51" s="485"/>
      <c r="S51" s="485"/>
      <c r="T51" s="373" t="s">
        <v>236</v>
      </c>
      <c r="U51" s="374"/>
      <c r="V51" s="177">
        <v>25000</v>
      </c>
      <c r="W51" s="149" t="s">
        <v>2</v>
      </c>
      <c r="X51" s="379">
        <v>80</v>
      </c>
      <c r="Y51" s="149" t="s">
        <v>2</v>
      </c>
      <c r="Z51" s="376">
        <v>6</v>
      </c>
      <c r="AA51" s="377" t="s">
        <v>235</v>
      </c>
      <c r="AB51" s="378">
        <f t="shared" ref="AB51:AB52" si="16">V51*X51*Z51</f>
        <v>12000000</v>
      </c>
      <c r="AC51" s="138">
        <v>7637000</v>
      </c>
    </row>
    <row r="52" spans="1:29" ht="12.95" customHeight="1" x14ac:dyDescent="0.3">
      <c r="A52" s="518"/>
      <c r="B52" s="507"/>
      <c r="C52" s="506"/>
      <c r="D52" s="507"/>
      <c r="E52" s="507"/>
      <c r="F52" s="159" t="s">
        <v>237</v>
      </c>
      <c r="G52" s="160"/>
      <c r="H52" s="161">
        <v>100000</v>
      </c>
      <c r="I52" s="162" t="s">
        <v>2</v>
      </c>
      <c r="J52" s="167">
        <v>40</v>
      </c>
      <c r="K52" s="162" t="s">
        <v>2</v>
      </c>
      <c r="L52" s="164">
        <v>6</v>
      </c>
      <c r="M52" s="165" t="s">
        <v>235</v>
      </c>
      <c r="N52" s="166">
        <f t="shared" si="15"/>
        <v>24000000</v>
      </c>
      <c r="O52" s="484"/>
      <c r="P52" s="485"/>
      <c r="Q52" s="478"/>
      <c r="R52" s="485"/>
      <c r="S52" s="485"/>
      <c r="T52" s="373" t="s">
        <v>237</v>
      </c>
      <c r="U52" s="374"/>
      <c r="V52" s="177">
        <v>100000</v>
      </c>
      <c r="W52" s="149" t="s">
        <v>2</v>
      </c>
      <c r="X52" s="379">
        <v>40</v>
      </c>
      <c r="Y52" s="149" t="s">
        <v>2</v>
      </c>
      <c r="Z52" s="376">
        <v>6</v>
      </c>
      <c r="AA52" s="377" t="s">
        <v>235</v>
      </c>
      <c r="AB52" s="378">
        <f t="shared" si="16"/>
        <v>24000000</v>
      </c>
      <c r="AC52" s="138">
        <v>7800000</v>
      </c>
    </row>
    <row r="53" spans="1:29" ht="12.95" customHeight="1" x14ac:dyDescent="0.3">
      <c r="A53" s="518"/>
      <c r="B53" s="507"/>
      <c r="C53" s="506"/>
      <c r="D53" s="507"/>
      <c r="E53" s="507"/>
      <c r="F53" s="22" t="s">
        <v>70</v>
      </c>
      <c r="G53" s="22"/>
      <c r="H53" s="36">
        <v>800000</v>
      </c>
      <c r="I53" s="144" t="s">
        <v>2</v>
      </c>
      <c r="J53" s="37"/>
      <c r="K53" s="144" t="s">
        <v>2</v>
      </c>
      <c r="L53" s="50">
        <v>50</v>
      </c>
      <c r="M53" s="39" t="s">
        <v>49</v>
      </c>
      <c r="N53" s="107">
        <f>H53*L53</f>
        <v>40000000</v>
      </c>
      <c r="O53" s="484"/>
      <c r="P53" s="485"/>
      <c r="Q53" s="478"/>
      <c r="R53" s="485"/>
      <c r="S53" s="485"/>
      <c r="T53" s="172" t="s">
        <v>70</v>
      </c>
      <c r="U53" s="172"/>
      <c r="V53" s="133">
        <v>800000</v>
      </c>
      <c r="W53" s="134" t="s">
        <v>2</v>
      </c>
      <c r="X53" s="136"/>
      <c r="Y53" s="134" t="s">
        <v>2</v>
      </c>
      <c r="Z53" s="371">
        <v>50</v>
      </c>
      <c r="AA53" s="126" t="s">
        <v>49</v>
      </c>
      <c r="AB53" s="191">
        <f>V53*Z53</f>
        <v>40000000</v>
      </c>
      <c r="AC53" s="138">
        <v>11899774</v>
      </c>
    </row>
    <row r="54" spans="1:29" ht="12.95" customHeight="1" x14ac:dyDescent="0.3">
      <c r="A54" s="518"/>
      <c r="B54" s="507"/>
      <c r="C54" s="506"/>
      <c r="D54" s="507"/>
      <c r="E54" s="507"/>
      <c r="F54" s="22" t="s">
        <v>71</v>
      </c>
      <c r="G54" s="22"/>
      <c r="H54" s="36"/>
      <c r="I54" s="144"/>
      <c r="J54" s="24"/>
      <c r="K54" s="24"/>
      <c r="L54" s="24"/>
      <c r="M54" s="22"/>
      <c r="N54" s="107">
        <f>SUM(N55:N60)</f>
        <v>14400000</v>
      </c>
      <c r="O54" s="484"/>
      <c r="P54" s="485"/>
      <c r="Q54" s="478"/>
      <c r="R54" s="485"/>
      <c r="S54" s="485"/>
      <c r="T54" s="172" t="s">
        <v>71</v>
      </c>
      <c r="U54" s="172"/>
      <c r="V54" s="133"/>
      <c r="W54" s="134"/>
      <c r="X54" s="193"/>
      <c r="Y54" s="193"/>
      <c r="Z54" s="193"/>
      <c r="AA54" s="172"/>
      <c r="AB54" s="191">
        <f>SUM(AB55:AB60)</f>
        <v>14400000</v>
      </c>
      <c r="AC54" s="283">
        <v>1739250</v>
      </c>
    </row>
    <row r="55" spans="1:29" ht="12.95" customHeight="1" x14ac:dyDescent="0.3">
      <c r="A55" s="518"/>
      <c r="B55" s="507"/>
      <c r="C55" s="506"/>
      <c r="D55" s="507"/>
      <c r="E55" s="507"/>
      <c r="F55" s="159" t="s">
        <v>238</v>
      </c>
      <c r="G55" s="160"/>
      <c r="H55" s="161">
        <v>200000</v>
      </c>
      <c r="I55" s="162" t="s">
        <v>2</v>
      </c>
      <c r="J55" s="167">
        <v>2</v>
      </c>
      <c r="K55" s="162" t="s">
        <v>2</v>
      </c>
      <c r="L55" s="164">
        <v>1</v>
      </c>
      <c r="M55" s="165" t="s">
        <v>235</v>
      </c>
      <c r="N55" s="166">
        <f t="shared" si="15"/>
        <v>400000</v>
      </c>
      <c r="O55" s="484"/>
      <c r="P55" s="485"/>
      <c r="Q55" s="478"/>
      <c r="R55" s="485"/>
      <c r="S55" s="485"/>
      <c r="T55" s="373" t="s">
        <v>238</v>
      </c>
      <c r="U55" s="374"/>
      <c r="V55" s="177">
        <v>200000</v>
      </c>
      <c r="W55" s="149" t="s">
        <v>2</v>
      </c>
      <c r="X55" s="379">
        <v>2</v>
      </c>
      <c r="Y55" s="149" t="s">
        <v>2</v>
      </c>
      <c r="Z55" s="376">
        <v>1</v>
      </c>
      <c r="AA55" s="377" t="s">
        <v>235</v>
      </c>
      <c r="AB55" s="378">
        <f t="shared" ref="AB55" si="17">V55*X55*Z55</f>
        <v>400000</v>
      </c>
    </row>
    <row r="56" spans="1:29" ht="12.95" customHeight="1" x14ac:dyDescent="0.3">
      <c r="A56" s="518"/>
      <c r="B56" s="507"/>
      <c r="C56" s="506"/>
      <c r="D56" s="507"/>
      <c r="E56" s="507"/>
      <c r="F56" s="159" t="s">
        <v>239</v>
      </c>
      <c r="G56" s="160"/>
      <c r="H56" s="161">
        <v>4400000</v>
      </c>
      <c r="I56" s="162"/>
      <c r="J56" s="167"/>
      <c r="K56" s="162" t="s">
        <v>2</v>
      </c>
      <c r="L56" s="164">
        <v>1</v>
      </c>
      <c r="M56" s="165" t="s">
        <v>235</v>
      </c>
      <c r="N56" s="166">
        <f>H56*L56</f>
        <v>4400000</v>
      </c>
      <c r="O56" s="484"/>
      <c r="P56" s="485"/>
      <c r="Q56" s="478"/>
      <c r="R56" s="485"/>
      <c r="S56" s="485"/>
      <c r="T56" s="373" t="s">
        <v>239</v>
      </c>
      <c r="U56" s="374"/>
      <c r="V56" s="177">
        <v>4400000</v>
      </c>
      <c r="W56" s="149"/>
      <c r="X56" s="379"/>
      <c r="Y56" s="149" t="s">
        <v>2</v>
      </c>
      <c r="Z56" s="376">
        <v>1</v>
      </c>
      <c r="AA56" s="377" t="s">
        <v>235</v>
      </c>
      <c r="AB56" s="378">
        <f>V56*Z56</f>
        <v>4400000</v>
      </c>
    </row>
    <row r="57" spans="1:29" ht="12.95" customHeight="1" x14ac:dyDescent="0.3">
      <c r="A57" s="518"/>
      <c r="B57" s="507"/>
      <c r="C57" s="506"/>
      <c r="D57" s="507"/>
      <c r="E57" s="507"/>
      <c r="F57" s="159" t="s">
        <v>240</v>
      </c>
      <c r="G57" s="160"/>
      <c r="H57" s="161">
        <v>1500000</v>
      </c>
      <c r="I57" s="162"/>
      <c r="J57" s="167"/>
      <c r="K57" s="162" t="s">
        <v>2</v>
      </c>
      <c r="L57" s="164">
        <v>1</v>
      </c>
      <c r="M57" s="165" t="s">
        <v>235</v>
      </c>
      <c r="N57" s="166">
        <f>H57*L57</f>
        <v>1500000</v>
      </c>
      <c r="O57" s="484"/>
      <c r="P57" s="485"/>
      <c r="Q57" s="478"/>
      <c r="R57" s="485"/>
      <c r="S57" s="485"/>
      <c r="T57" s="373" t="s">
        <v>240</v>
      </c>
      <c r="U57" s="374"/>
      <c r="V57" s="177">
        <v>1500000</v>
      </c>
      <c r="W57" s="149"/>
      <c r="X57" s="379"/>
      <c r="Y57" s="149" t="s">
        <v>2</v>
      </c>
      <c r="Z57" s="376">
        <v>1</v>
      </c>
      <c r="AA57" s="377" t="s">
        <v>235</v>
      </c>
      <c r="AB57" s="378">
        <f>V57*Z57</f>
        <v>1500000</v>
      </c>
    </row>
    <row r="58" spans="1:29" ht="12.95" customHeight="1" x14ac:dyDescent="0.3">
      <c r="A58" s="518"/>
      <c r="B58" s="507"/>
      <c r="C58" s="506"/>
      <c r="D58" s="507"/>
      <c r="E58" s="507"/>
      <c r="F58" s="159" t="s">
        <v>241</v>
      </c>
      <c r="G58" s="160"/>
      <c r="H58" s="161">
        <v>300000</v>
      </c>
      <c r="I58" s="162" t="s">
        <v>2</v>
      </c>
      <c r="J58" s="167">
        <v>3</v>
      </c>
      <c r="K58" s="162" t="s">
        <v>2</v>
      </c>
      <c r="L58" s="164">
        <v>1</v>
      </c>
      <c r="M58" s="165" t="s">
        <v>235</v>
      </c>
      <c r="N58" s="166">
        <f t="shared" ref="N58" si="18">H58*J58*L58</f>
        <v>900000</v>
      </c>
      <c r="O58" s="484"/>
      <c r="P58" s="485"/>
      <c r="Q58" s="478"/>
      <c r="R58" s="485"/>
      <c r="S58" s="485"/>
      <c r="T58" s="373" t="s">
        <v>241</v>
      </c>
      <c r="U58" s="374"/>
      <c r="V58" s="177">
        <v>300000</v>
      </c>
      <c r="W58" s="149" t="s">
        <v>2</v>
      </c>
      <c r="X58" s="379">
        <v>3</v>
      </c>
      <c r="Y58" s="149" t="s">
        <v>2</v>
      </c>
      <c r="Z58" s="376">
        <v>1</v>
      </c>
      <c r="AA58" s="377" t="s">
        <v>235</v>
      </c>
      <c r="AB58" s="378">
        <f t="shared" ref="AB58" si="19">V58*X58*Z58</f>
        <v>900000</v>
      </c>
    </row>
    <row r="59" spans="1:29" ht="12.95" customHeight="1" x14ac:dyDescent="0.3">
      <c r="A59" s="518"/>
      <c r="B59" s="507"/>
      <c r="C59" s="506"/>
      <c r="D59" s="507"/>
      <c r="E59" s="507"/>
      <c r="F59" s="159" t="s">
        <v>242</v>
      </c>
      <c r="G59" s="160"/>
      <c r="H59" s="161">
        <v>150000</v>
      </c>
      <c r="I59" s="162"/>
      <c r="J59" s="167"/>
      <c r="K59" s="162" t="s">
        <v>2</v>
      </c>
      <c r="L59" s="259">
        <v>17</v>
      </c>
      <c r="M59" s="165" t="s">
        <v>235</v>
      </c>
      <c r="N59" s="166">
        <f>H59*L59</f>
        <v>2550000</v>
      </c>
      <c r="O59" s="484"/>
      <c r="P59" s="485"/>
      <c r="Q59" s="478"/>
      <c r="R59" s="485"/>
      <c r="S59" s="485"/>
      <c r="T59" s="373" t="s">
        <v>242</v>
      </c>
      <c r="U59" s="374"/>
      <c r="V59" s="177">
        <v>150000</v>
      </c>
      <c r="W59" s="149"/>
      <c r="X59" s="379"/>
      <c r="Y59" s="149" t="s">
        <v>2</v>
      </c>
      <c r="Z59" s="380">
        <v>17</v>
      </c>
      <c r="AA59" s="377" t="s">
        <v>235</v>
      </c>
      <c r="AB59" s="378">
        <f>V59*Z59</f>
        <v>2550000</v>
      </c>
    </row>
    <row r="60" spans="1:29" ht="12.95" customHeight="1" x14ac:dyDescent="0.3">
      <c r="A60" s="518"/>
      <c r="B60" s="507"/>
      <c r="C60" s="506"/>
      <c r="D60" s="507"/>
      <c r="E60" s="507"/>
      <c r="F60" s="159" t="s">
        <v>243</v>
      </c>
      <c r="G60" s="160"/>
      <c r="H60" s="177">
        <v>930000</v>
      </c>
      <c r="I60" s="162"/>
      <c r="J60" s="167"/>
      <c r="K60" s="162" t="s">
        <v>2</v>
      </c>
      <c r="L60" s="164">
        <v>5</v>
      </c>
      <c r="M60" s="165" t="s">
        <v>235</v>
      </c>
      <c r="N60" s="166">
        <f>H60*L60</f>
        <v>4650000</v>
      </c>
      <c r="O60" s="484"/>
      <c r="P60" s="485"/>
      <c r="Q60" s="478"/>
      <c r="R60" s="485"/>
      <c r="S60" s="485"/>
      <c r="T60" s="373" t="s">
        <v>243</v>
      </c>
      <c r="U60" s="374"/>
      <c r="V60" s="177">
        <v>930000</v>
      </c>
      <c r="W60" s="149"/>
      <c r="X60" s="379"/>
      <c r="Y60" s="149" t="s">
        <v>2</v>
      </c>
      <c r="Z60" s="376">
        <v>5</v>
      </c>
      <c r="AA60" s="377" t="s">
        <v>235</v>
      </c>
      <c r="AB60" s="378">
        <f>V60*Z60</f>
        <v>4650000</v>
      </c>
    </row>
    <row r="61" spans="1:29" ht="12.95" customHeight="1" x14ac:dyDescent="0.3">
      <c r="A61" s="518"/>
      <c r="B61" s="507"/>
      <c r="C61" s="506"/>
      <c r="D61" s="507"/>
      <c r="E61" s="507"/>
      <c r="F61" s="69"/>
      <c r="G61" s="69"/>
      <c r="H61" s="40"/>
      <c r="I61" s="41"/>
      <c r="J61" s="45"/>
      <c r="K61" s="45"/>
      <c r="L61" s="44" t="s">
        <v>50</v>
      </c>
      <c r="M61" s="43"/>
      <c r="N61" s="108">
        <f>N42+N49+N53+N54</f>
        <v>239100000</v>
      </c>
      <c r="O61" s="484"/>
      <c r="P61" s="485"/>
      <c r="Q61" s="478"/>
      <c r="R61" s="485"/>
      <c r="S61" s="485"/>
      <c r="T61" s="197"/>
      <c r="U61" s="197"/>
      <c r="V61" s="198"/>
      <c r="W61" s="199"/>
      <c r="X61" s="148"/>
      <c r="Y61" s="148"/>
      <c r="Z61" s="362" t="s">
        <v>50</v>
      </c>
      <c r="AA61" s="200"/>
      <c r="AB61" s="363">
        <f>AB42+AB49+AB53+AB54</f>
        <v>174191292</v>
      </c>
      <c r="AC61" s="283">
        <f>AC42+AC49+AC54</f>
        <v>100045842</v>
      </c>
    </row>
    <row r="62" spans="1:29" ht="12.95" customHeight="1" x14ac:dyDescent="0.3">
      <c r="A62" s="518"/>
      <c r="B62" s="31" t="s">
        <v>72</v>
      </c>
      <c r="C62" s="140"/>
      <c r="D62" s="31"/>
      <c r="E62" s="68">
        <f>SUM(E63:E107)</f>
        <v>149870000</v>
      </c>
      <c r="F62" s="66"/>
      <c r="G62" s="67"/>
      <c r="H62" s="32"/>
      <c r="I62" s="33"/>
      <c r="J62" s="145"/>
      <c r="K62" s="145"/>
      <c r="L62" s="145"/>
      <c r="M62" s="67"/>
      <c r="N62" s="106">
        <f>N65+N81+N85+N101+N104+N107</f>
        <v>149870000</v>
      </c>
      <c r="O62" s="484"/>
      <c r="P62" s="347" t="s">
        <v>72</v>
      </c>
      <c r="Q62" s="357"/>
      <c r="R62" s="347"/>
      <c r="S62" s="355">
        <f>SUM(S63:S107)</f>
        <v>158150000</v>
      </c>
      <c r="T62" s="349"/>
      <c r="U62" s="350"/>
      <c r="V62" s="351"/>
      <c r="W62" s="352"/>
      <c r="X62" s="353"/>
      <c r="Y62" s="353"/>
      <c r="Z62" s="353"/>
      <c r="AA62" s="350"/>
      <c r="AB62" s="360">
        <f>AB65+AB81+AB85+AB101+AB104+AB107</f>
        <v>158150000</v>
      </c>
    </row>
    <row r="63" spans="1:29" ht="12.95" customHeight="1" x14ac:dyDescent="0.3">
      <c r="A63" s="518"/>
      <c r="B63" s="507"/>
      <c r="C63" s="506" t="s">
        <v>73</v>
      </c>
      <c r="D63" s="507"/>
      <c r="E63" s="508">
        <f>N65</f>
        <v>10000000</v>
      </c>
      <c r="F63" s="19" t="s">
        <v>74</v>
      </c>
      <c r="G63" s="19"/>
      <c r="H63" s="46">
        <v>600000</v>
      </c>
      <c r="I63" s="53"/>
      <c r="J63" s="51"/>
      <c r="K63" s="144" t="s">
        <v>2</v>
      </c>
      <c r="L63" s="52">
        <v>12</v>
      </c>
      <c r="M63" s="47" t="s">
        <v>49</v>
      </c>
      <c r="N63" s="107">
        <f>H63*L63</f>
        <v>7200000</v>
      </c>
      <c r="O63" s="484"/>
      <c r="P63" s="485"/>
      <c r="Q63" s="478" t="s">
        <v>73</v>
      </c>
      <c r="R63" s="485"/>
      <c r="S63" s="477">
        <f>AB65</f>
        <v>17200000</v>
      </c>
      <c r="T63" s="187" t="s">
        <v>74</v>
      </c>
      <c r="U63" s="187"/>
      <c r="V63" s="129">
        <v>600000</v>
      </c>
      <c r="W63" s="188"/>
      <c r="X63" s="372"/>
      <c r="Y63" s="134" t="s">
        <v>2</v>
      </c>
      <c r="Z63" s="190">
        <v>12</v>
      </c>
      <c r="AA63" s="131" t="s">
        <v>49</v>
      </c>
      <c r="AB63" s="191">
        <f>V63*Z63</f>
        <v>7200000</v>
      </c>
      <c r="AC63" s="283">
        <v>2926960</v>
      </c>
    </row>
    <row r="64" spans="1:29" ht="12.95" customHeight="1" x14ac:dyDescent="0.3">
      <c r="A64" s="518"/>
      <c r="B64" s="507"/>
      <c r="C64" s="506"/>
      <c r="D64" s="507"/>
      <c r="E64" s="507"/>
      <c r="F64" s="22" t="s">
        <v>75</v>
      </c>
      <c r="G64" s="22"/>
      <c r="H64" s="36">
        <v>2800000</v>
      </c>
      <c r="I64" s="144"/>
      <c r="J64" s="37"/>
      <c r="K64" s="144" t="s">
        <v>2</v>
      </c>
      <c r="L64" s="50">
        <v>1</v>
      </c>
      <c r="M64" s="39" t="s">
        <v>49</v>
      </c>
      <c r="N64" s="107">
        <f>H64*L64</f>
        <v>2800000</v>
      </c>
      <c r="O64" s="484"/>
      <c r="P64" s="485"/>
      <c r="Q64" s="478"/>
      <c r="R64" s="485"/>
      <c r="S64" s="485"/>
      <c r="T64" s="172" t="s">
        <v>75</v>
      </c>
      <c r="U64" s="172"/>
      <c r="V64" s="133">
        <v>10000000</v>
      </c>
      <c r="W64" s="134"/>
      <c r="X64" s="136"/>
      <c r="Y64" s="134" t="s">
        <v>2</v>
      </c>
      <c r="Z64" s="371">
        <v>1</v>
      </c>
      <c r="AA64" s="126" t="s">
        <v>49</v>
      </c>
      <c r="AB64" s="191">
        <f>V64*Z64</f>
        <v>10000000</v>
      </c>
    </row>
    <row r="65" spans="1:29" ht="12.95" customHeight="1" x14ac:dyDescent="0.3">
      <c r="A65" s="518"/>
      <c r="B65" s="507"/>
      <c r="C65" s="506"/>
      <c r="D65" s="507"/>
      <c r="E65" s="507"/>
      <c r="F65" s="69"/>
      <c r="G65" s="69"/>
      <c r="H65" s="40"/>
      <c r="I65" s="41"/>
      <c r="J65" s="45"/>
      <c r="K65" s="45"/>
      <c r="L65" s="44" t="s">
        <v>50</v>
      </c>
      <c r="M65" s="43"/>
      <c r="N65" s="108">
        <f>SUM(N63:N64)</f>
        <v>10000000</v>
      </c>
      <c r="O65" s="484"/>
      <c r="P65" s="485"/>
      <c r="Q65" s="478"/>
      <c r="R65" s="485"/>
      <c r="S65" s="485"/>
      <c r="T65" s="197"/>
      <c r="U65" s="197"/>
      <c r="V65" s="198"/>
      <c r="W65" s="199"/>
      <c r="X65" s="148"/>
      <c r="Y65" s="148"/>
      <c r="Z65" s="362" t="s">
        <v>50</v>
      </c>
      <c r="AA65" s="200"/>
      <c r="AB65" s="363">
        <f>SUM(AB63:AB64)</f>
        <v>17200000</v>
      </c>
    </row>
    <row r="66" spans="1:29" ht="12.95" customHeight="1" x14ac:dyDescent="0.3">
      <c r="A66" s="518"/>
      <c r="B66" s="507"/>
      <c r="C66" s="506" t="s">
        <v>76</v>
      </c>
      <c r="D66" s="507"/>
      <c r="E66" s="508">
        <f>N81</f>
        <v>85020000</v>
      </c>
      <c r="F66" s="19" t="s">
        <v>77</v>
      </c>
      <c r="G66" s="19"/>
      <c r="H66" s="46">
        <v>300000</v>
      </c>
      <c r="I66" s="53"/>
      <c r="J66" s="51"/>
      <c r="K66" s="144" t="s">
        <v>2</v>
      </c>
      <c r="L66" s="52">
        <v>12</v>
      </c>
      <c r="M66" s="47" t="s">
        <v>49</v>
      </c>
      <c r="N66" s="107">
        <f>H66*L66</f>
        <v>3600000</v>
      </c>
      <c r="O66" s="484"/>
      <c r="P66" s="485"/>
      <c r="Q66" s="478" t="s">
        <v>76</v>
      </c>
      <c r="R66" s="485"/>
      <c r="S66" s="477">
        <f>AB81</f>
        <v>85020000</v>
      </c>
      <c r="T66" s="187" t="s">
        <v>77</v>
      </c>
      <c r="U66" s="187"/>
      <c r="V66" s="129">
        <v>300000</v>
      </c>
      <c r="W66" s="188"/>
      <c r="X66" s="372"/>
      <c r="Y66" s="134" t="s">
        <v>2</v>
      </c>
      <c r="Z66" s="190">
        <v>12</v>
      </c>
      <c r="AA66" s="131" t="s">
        <v>49</v>
      </c>
      <c r="AB66" s="191">
        <f>V66*Z66</f>
        <v>3600000</v>
      </c>
      <c r="AC66" s="138">
        <v>1144240</v>
      </c>
    </row>
    <row r="67" spans="1:29" ht="12.95" customHeight="1" x14ac:dyDescent="0.3">
      <c r="A67" s="518"/>
      <c r="B67" s="507"/>
      <c r="C67" s="506"/>
      <c r="D67" s="507"/>
      <c r="E67" s="507"/>
      <c r="F67" s="22" t="s">
        <v>78</v>
      </c>
      <c r="G67" s="22"/>
      <c r="H67" s="36">
        <v>200000</v>
      </c>
      <c r="I67" s="144"/>
      <c r="J67" s="37"/>
      <c r="K67" s="144" t="s">
        <v>2</v>
      </c>
      <c r="L67" s="38">
        <v>12</v>
      </c>
      <c r="M67" s="39" t="s">
        <v>49</v>
      </c>
      <c r="N67" s="107">
        <f t="shared" ref="N67:N80" si="20">H67*L67</f>
        <v>2400000</v>
      </c>
      <c r="O67" s="484"/>
      <c r="P67" s="485"/>
      <c r="Q67" s="478"/>
      <c r="R67" s="485"/>
      <c r="S67" s="485"/>
      <c r="T67" s="172" t="s">
        <v>78</v>
      </c>
      <c r="U67" s="172"/>
      <c r="V67" s="133">
        <v>200000</v>
      </c>
      <c r="W67" s="134"/>
      <c r="X67" s="136"/>
      <c r="Y67" s="134" t="s">
        <v>2</v>
      </c>
      <c r="Z67" s="137">
        <v>12</v>
      </c>
      <c r="AA67" s="126" t="s">
        <v>49</v>
      </c>
      <c r="AB67" s="191">
        <f t="shared" ref="AB67:AB80" si="21">V67*Z67</f>
        <v>2400000</v>
      </c>
      <c r="AC67" s="138">
        <v>1648660</v>
      </c>
    </row>
    <row r="68" spans="1:29" ht="12.95" customHeight="1" x14ac:dyDescent="0.3">
      <c r="A68" s="518"/>
      <c r="B68" s="507"/>
      <c r="C68" s="506"/>
      <c r="D68" s="507"/>
      <c r="E68" s="507"/>
      <c r="F68" s="22" t="s">
        <v>79</v>
      </c>
      <c r="G68" s="22"/>
      <c r="H68" s="36">
        <v>350000</v>
      </c>
      <c r="I68" s="144"/>
      <c r="J68" s="37"/>
      <c r="K68" s="144" t="s">
        <v>2</v>
      </c>
      <c r="L68" s="38">
        <v>12</v>
      </c>
      <c r="M68" s="39" t="s">
        <v>49</v>
      </c>
      <c r="N68" s="107">
        <f t="shared" si="20"/>
        <v>4200000</v>
      </c>
      <c r="O68" s="484"/>
      <c r="P68" s="485"/>
      <c r="Q68" s="478"/>
      <c r="R68" s="485"/>
      <c r="S68" s="485"/>
      <c r="T68" s="172" t="s">
        <v>79</v>
      </c>
      <c r="U68" s="172"/>
      <c r="V68" s="133">
        <v>350000</v>
      </c>
      <c r="W68" s="134"/>
      <c r="X68" s="136"/>
      <c r="Y68" s="134" t="s">
        <v>2</v>
      </c>
      <c r="Z68" s="137">
        <v>12</v>
      </c>
      <c r="AA68" s="126" t="s">
        <v>49</v>
      </c>
      <c r="AB68" s="191">
        <f t="shared" si="21"/>
        <v>4200000</v>
      </c>
      <c r="AC68" s="138">
        <v>1509780</v>
      </c>
    </row>
    <row r="69" spans="1:29" ht="12.95" customHeight="1" x14ac:dyDescent="0.3">
      <c r="A69" s="518"/>
      <c r="B69" s="507"/>
      <c r="C69" s="506"/>
      <c r="D69" s="507"/>
      <c r="E69" s="507"/>
      <c r="F69" s="22" t="s">
        <v>80</v>
      </c>
      <c r="G69" s="22"/>
      <c r="H69" s="36">
        <v>250000</v>
      </c>
      <c r="I69" s="144"/>
      <c r="J69" s="50"/>
      <c r="K69" s="144" t="s">
        <v>2</v>
      </c>
      <c r="L69" s="38">
        <v>12</v>
      </c>
      <c r="M69" s="39" t="s">
        <v>49</v>
      </c>
      <c r="N69" s="107">
        <f t="shared" si="20"/>
        <v>3000000</v>
      </c>
      <c r="O69" s="484"/>
      <c r="P69" s="485"/>
      <c r="Q69" s="478"/>
      <c r="R69" s="485"/>
      <c r="S69" s="485"/>
      <c r="T69" s="172" t="s">
        <v>80</v>
      </c>
      <c r="U69" s="172"/>
      <c r="V69" s="133">
        <v>250000</v>
      </c>
      <c r="W69" s="134"/>
      <c r="X69" s="371"/>
      <c r="Y69" s="134" t="s">
        <v>2</v>
      </c>
      <c r="Z69" s="137">
        <v>12</v>
      </c>
      <c r="AA69" s="126" t="s">
        <v>49</v>
      </c>
      <c r="AB69" s="191">
        <f t="shared" si="21"/>
        <v>3000000</v>
      </c>
      <c r="AC69" s="138">
        <v>100000</v>
      </c>
    </row>
    <row r="70" spans="1:29" ht="12.95" customHeight="1" x14ac:dyDescent="0.3">
      <c r="A70" s="518"/>
      <c r="B70" s="507"/>
      <c r="C70" s="506"/>
      <c r="D70" s="507"/>
      <c r="E70" s="507"/>
      <c r="F70" s="22" t="s">
        <v>81</v>
      </c>
      <c r="G70" s="22"/>
      <c r="H70" s="36">
        <v>45000</v>
      </c>
      <c r="I70" s="144"/>
      <c r="J70" s="37"/>
      <c r="K70" s="144" t="s">
        <v>2</v>
      </c>
      <c r="L70" s="38">
        <v>12</v>
      </c>
      <c r="M70" s="39" t="s">
        <v>49</v>
      </c>
      <c r="N70" s="107">
        <f t="shared" si="20"/>
        <v>540000</v>
      </c>
      <c r="O70" s="484"/>
      <c r="P70" s="485"/>
      <c r="Q70" s="478"/>
      <c r="R70" s="485"/>
      <c r="S70" s="485"/>
      <c r="T70" s="172" t="s">
        <v>81</v>
      </c>
      <c r="U70" s="172"/>
      <c r="V70" s="133">
        <v>45000</v>
      </c>
      <c r="W70" s="134"/>
      <c r="X70" s="136"/>
      <c r="Y70" s="134" t="s">
        <v>2</v>
      </c>
      <c r="Z70" s="137">
        <v>12</v>
      </c>
      <c r="AA70" s="126" t="s">
        <v>49</v>
      </c>
      <c r="AB70" s="191">
        <f t="shared" si="21"/>
        <v>540000</v>
      </c>
      <c r="AC70" s="138">
        <v>0</v>
      </c>
    </row>
    <row r="71" spans="1:29" ht="12.95" customHeight="1" x14ac:dyDescent="0.3">
      <c r="A71" s="518"/>
      <c r="B71" s="507"/>
      <c r="C71" s="506"/>
      <c r="D71" s="507"/>
      <c r="E71" s="507"/>
      <c r="F71" s="22" t="s">
        <v>82</v>
      </c>
      <c r="G71" s="22"/>
      <c r="H71" s="36">
        <v>220000</v>
      </c>
      <c r="I71" s="144"/>
      <c r="J71" s="37"/>
      <c r="K71" s="144" t="s">
        <v>2</v>
      </c>
      <c r="L71" s="38">
        <v>12</v>
      </c>
      <c r="M71" s="39" t="s">
        <v>49</v>
      </c>
      <c r="N71" s="107">
        <f t="shared" si="20"/>
        <v>2640000</v>
      </c>
      <c r="O71" s="484"/>
      <c r="P71" s="485"/>
      <c r="Q71" s="478"/>
      <c r="R71" s="485"/>
      <c r="S71" s="485"/>
      <c r="T71" s="172" t="s">
        <v>82</v>
      </c>
      <c r="U71" s="172"/>
      <c r="V71" s="133">
        <v>220000</v>
      </c>
      <c r="W71" s="134"/>
      <c r="X71" s="136"/>
      <c r="Y71" s="134" t="s">
        <v>2</v>
      </c>
      <c r="Z71" s="137">
        <v>12</v>
      </c>
      <c r="AA71" s="126" t="s">
        <v>49</v>
      </c>
      <c r="AB71" s="191">
        <f t="shared" si="21"/>
        <v>2640000</v>
      </c>
      <c r="AC71" s="138">
        <v>1100000</v>
      </c>
    </row>
    <row r="72" spans="1:29" ht="12.95" customHeight="1" x14ac:dyDescent="0.3">
      <c r="A72" s="518"/>
      <c r="B72" s="507"/>
      <c r="C72" s="506"/>
      <c r="D72" s="507"/>
      <c r="E72" s="507"/>
      <c r="F72" s="22" t="s">
        <v>83</v>
      </c>
      <c r="G72" s="22"/>
      <c r="H72" s="36">
        <v>100000</v>
      </c>
      <c r="I72" s="144"/>
      <c r="J72" s="37"/>
      <c r="K72" s="144" t="s">
        <v>2</v>
      </c>
      <c r="L72" s="38">
        <v>12</v>
      </c>
      <c r="M72" s="39" t="s">
        <v>49</v>
      </c>
      <c r="N72" s="107">
        <f t="shared" si="20"/>
        <v>1200000</v>
      </c>
      <c r="O72" s="484"/>
      <c r="P72" s="485"/>
      <c r="Q72" s="478"/>
      <c r="R72" s="485"/>
      <c r="S72" s="485"/>
      <c r="T72" s="172" t="s">
        <v>83</v>
      </c>
      <c r="U72" s="172"/>
      <c r="V72" s="133">
        <v>100000</v>
      </c>
      <c r="W72" s="134"/>
      <c r="X72" s="136"/>
      <c r="Y72" s="134" t="s">
        <v>2</v>
      </c>
      <c r="Z72" s="137">
        <v>12</v>
      </c>
      <c r="AA72" s="126" t="s">
        <v>49</v>
      </c>
      <c r="AB72" s="191">
        <f t="shared" si="21"/>
        <v>1200000</v>
      </c>
      <c r="AC72" s="138">
        <v>303000</v>
      </c>
    </row>
    <row r="73" spans="1:29" ht="12.95" customHeight="1" x14ac:dyDescent="0.3">
      <c r="A73" s="518"/>
      <c r="B73" s="507"/>
      <c r="C73" s="506"/>
      <c r="D73" s="507"/>
      <c r="E73" s="507"/>
      <c r="F73" s="22" t="s">
        <v>84</v>
      </c>
      <c r="G73" s="22"/>
      <c r="H73" s="36">
        <v>770000</v>
      </c>
      <c r="I73" s="144"/>
      <c r="J73" s="37"/>
      <c r="K73" s="144" t="s">
        <v>2</v>
      </c>
      <c r="L73" s="38">
        <v>12</v>
      </c>
      <c r="M73" s="39" t="s">
        <v>49</v>
      </c>
      <c r="N73" s="107">
        <f t="shared" si="20"/>
        <v>9240000</v>
      </c>
      <c r="O73" s="484"/>
      <c r="P73" s="485"/>
      <c r="Q73" s="478"/>
      <c r="R73" s="485"/>
      <c r="S73" s="485"/>
      <c r="T73" s="172" t="s">
        <v>84</v>
      </c>
      <c r="U73" s="172"/>
      <c r="V73" s="133">
        <v>770000</v>
      </c>
      <c r="W73" s="134"/>
      <c r="X73" s="136"/>
      <c r="Y73" s="134" t="s">
        <v>2</v>
      </c>
      <c r="Z73" s="137">
        <v>12</v>
      </c>
      <c r="AA73" s="126" t="s">
        <v>49</v>
      </c>
      <c r="AB73" s="191">
        <f t="shared" si="21"/>
        <v>9240000</v>
      </c>
      <c r="AC73" s="138">
        <v>3850000</v>
      </c>
    </row>
    <row r="74" spans="1:29" ht="12.95" customHeight="1" x14ac:dyDescent="0.3">
      <c r="A74" s="518"/>
      <c r="B74" s="507"/>
      <c r="C74" s="506"/>
      <c r="D74" s="507"/>
      <c r="E74" s="507"/>
      <c r="F74" s="22" t="s">
        <v>85</v>
      </c>
      <c r="G74" s="22"/>
      <c r="H74" s="36">
        <v>7700000</v>
      </c>
      <c r="I74" s="144"/>
      <c r="J74" s="37"/>
      <c r="K74" s="144" t="s">
        <v>2</v>
      </c>
      <c r="L74" s="50">
        <v>1</v>
      </c>
      <c r="M74" s="39" t="s">
        <v>49</v>
      </c>
      <c r="N74" s="107">
        <f t="shared" si="20"/>
        <v>7700000</v>
      </c>
      <c r="O74" s="484"/>
      <c r="P74" s="485"/>
      <c r="Q74" s="478"/>
      <c r="R74" s="485"/>
      <c r="S74" s="485"/>
      <c r="T74" s="172" t="s">
        <v>85</v>
      </c>
      <c r="U74" s="172"/>
      <c r="V74" s="133">
        <v>7700000</v>
      </c>
      <c r="W74" s="134"/>
      <c r="X74" s="136"/>
      <c r="Y74" s="134" t="s">
        <v>2</v>
      </c>
      <c r="Z74" s="371">
        <v>1</v>
      </c>
      <c r="AA74" s="126" t="s">
        <v>49</v>
      </c>
      <c r="AB74" s="191">
        <f t="shared" si="21"/>
        <v>7700000</v>
      </c>
      <c r="AC74" s="138">
        <v>3300000</v>
      </c>
    </row>
    <row r="75" spans="1:29" ht="12.95" customHeight="1" x14ac:dyDescent="0.3">
      <c r="A75" s="518"/>
      <c r="B75" s="507"/>
      <c r="C75" s="506"/>
      <c r="D75" s="507"/>
      <c r="E75" s="507"/>
      <c r="F75" s="22" t="s">
        <v>86</v>
      </c>
      <c r="G75" s="22"/>
      <c r="H75" s="36">
        <v>3000000</v>
      </c>
      <c r="I75" s="144"/>
      <c r="J75" s="37"/>
      <c r="K75" s="144" t="s">
        <v>2</v>
      </c>
      <c r="L75" s="50">
        <v>1</v>
      </c>
      <c r="M75" s="39" t="s">
        <v>49</v>
      </c>
      <c r="N75" s="107">
        <f t="shared" si="20"/>
        <v>3000000</v>
      </c>
      <c r="O75" s="484"/>
      <c r="P75" s="485"/>
      <c r="Q75" s="478"/>
      <c r="R75" s="485"/>
      <c r="S75" s="485"/>
      <c r="T75" s="172" t="s">
        <v>86</v>
      </c>
      <c r="U75" s="172"/>
      <c r="V75" s="133">
        <v>3000000</v>
      </c>
      <c r="W75" s="134"/>
      <c r="X75" s="136"/>
      <c r="Y75" s="134" t="s">
        <v>2</v>
      </c>
      <c r="Z75" s="371">
        <v>1</v>
      </c>
      <c r="AA75" s="126" t="s">
        <v>49</v>
      </c>
      <c r="AB75" s="191">
        <f t="shared" si="21"/>
        <v>3000000</v>
      </c>
      <c r="AC75" s="138">
        <v>3195724</v>
      </c>
    </row>
    <row r="76" spans="1:29" ht="12.95" customHeight="1" x14ac:dyDescent="0.3">
      <c r="A76" s="518"/>
      <c r="B76" s="507"/>
      <c r="C76" s="506"/>
      <c r="D76" s="507"/>
      <c r="E76" s="507"/>
      <c r="F76" s="22" t="s">
        <v>87</v>
      </c>
      <c r="G76" s="22"/>
      <c r="H76" s="36">
        <v>100000</v>
      </c>
      <c r="I76" s="144"/>
      <c r="J76" s="37"/>
      <c r="K76" s="144" t="s">
        <v>2</v>
      </c>
      <c r="L76" s="50">
        <v>1</v>
      </c>
      <c r="M76" s="39" t="s">
        <v>49</v>
      </c>
      <c r="N76" s="107">
        <f t="shared" si="20"/>
        <v>100000</v>
      </c>
      <c r="O76" s="484"/>
      <c r="P76" s="485"/>
      <c r="Q76" s="478"/>
      <c r="R76" s="485"/>
      <c r="S76" s="485"/>
      <c r="T76" s="172" t="s">
        <v>87</v>
      </c>
      <c r="U76" s="172"/>
      <c r="V76" s="133">
        <v>100000</v>
      </c>
      <c r="W76" s="134"/>
      <c r="X76" s="136"/>
      <c r="Y76" s="134" t="s">
        <v>2</v>
      </c>
      <c r="Z76" s="371">
        <v>1</v>
      </c>
      <c r="AA76" s="126" t="s">
        <v>49</v>
      </c>
      <c r="AB76" s="191">
        <f t="shared" si="21"/>
        <v>100000</v>
      </c>
      <c r="AC76" s="138">
        <v>0</v>
      </c>
    </row>
    <row r="77" spans="1:29" ht="12.95" customHeight="1" x14ac:dyDescent="0.3">
      <c r="A77" s="518"/>
      <c r="B77" s="507"/>
      <c r="C77" s="506"/>
      <c r="D77" s="507"/>
      <c r="E77" s="507"/>
      <c r="F77" s="22" t="s">
        <v>88</v>
      </c>
      <c r="G77" s="22"/>
      <c r="H77" s="36">
        <v>2000000</v>
      </c>
      <c r="I77" s="144"/>
      <c r="J77" s="37"/>
      <c r="K77" s="144" t="s">
        <v>2</v>
      </c>
      <c r="L77" s="50">
        <v>3</v>
      </c>
      <c r="M77" s="39" t="s">
        <v>49</v>
      </c>
      <c r="N77" s="107">
        <f t="shared" si="20"/>
        <v>6000000</v>
      </c>
      <c r="O77" s="484"/>
      <c r="P77" s="485"/>
      <c r="Q77" s="478"/>
      <c r="R77" s="485"/>
      <c r="S77" s="485"/>
      <c r="T77" s="172" t="s">
        <v>88</v>
      </c>
      <c r="U77" s="172"/>
      <c r="V77" s="133">
        <v>2000000</v>
      </c>
      <c r="W77" s="134"/>
      <c r="X77" s="136"/>
      <c r="Y77" s="134" t="s">
        <v>2</v>
      </c>
      <c r="Z77" s="371">
        <v>3</v>
      </c>
      <c r="AA77" s="126" t="s">
        <v>49</v>
      </c>
      <c r="AB77" s="191">
        <f t="shared" si="21"/>
        <v>6000000</v>
      </c>
      <c r="AC77" s="138">
        <v>1360000</v>
      </c>
    </row>
    <row r="78" spans="1:29" ht="12.95" customHeight="1" x14ac:dyDescent="0.3">
      <c r="A78" s="518"/>
      <c r="B78" s="507"/>
      <c r="C78" s="506"/>
      <c r="D78" s="507"/>
      <c r="E78" s="507"/>
      <c r="F78" s="22" t="s">
        <v>248</v>
      </c>
      <c r="G78" s="22"/>
      <c r="H78" s="36">
        <v>300000</v>
      </c>
      <c r="I78" s="144"/>
      <c r="J78" s="37"/>
      <c r="K78" s="144" t="s">
        <v>2</v>
      </c>
      <c r="L78" s="50">
        <v>8</v>
      </c>
      <c r="M78" s="39" t="s">
        <v>49</v>
      </c>
      <c r="N78" s="107">
        <f t="shared" si="20"/>
        <v>2400000</v>
      </c>
      <c r="O78" s="484"/>
      <c r="P78" s="485"/>
      <c r="Q78" s="478"/>
      <c r="R78" s="485"/>
      <c r="S78" s="485"/>
      <c r="T78" s="172" t="s">
        <v>248</v>
      </c>
      <c r="U78" s="172"/>
      <c r="V78" s="133">
        <v>300000</v>
      </c>
      <c r="W78" s="134"/>
      <c r="X78" s="136"/>
      <c r="Y78" s="134" t="s">
        <v>2</v>
      </c>
      <c r="Z78" s="371">
        <v>8</v>
      </c>
      <c r="AA78" s="126" t="s">
        <v>49</v>
      </c>
      <c r="AB78" s="191">
        <f t="shared" si="21"/>
        <v>2400000</v>
      </c>
      <c r="AC78" s="138">
        <v>1100000</v>
      </c>
    </row>
    <row r="79" spans="1:29" ht="12.95" customHeight="1" x14ac:dyDescent="0.3">
      <c r="A79" s="518"/>
      <c r="B79" s="507"/>
      <c r="C79" s="506"/>
      <c r="D79" s="507"/>
      <c r="E79" s="507"/>
      <c r="F79" s="22" t="s">
        <v>89</v>
      </c>
      <c r="G79" s="22"/>
      <c r="H79" s="36">
        <v>550000</v>
      </c>
      <c r="I79" s="144"/>
      <c r="J79" s="37"/>
      <c r="K79" s="144" t="s">
        <v>2</v>
      </c>
      <c r="L79" s="38">
        <v>12</v>
      </c>
      <c r="M79" s="39" t="s">
        <v>49</v>
      </c>
      <c r="N79" s="107">
        <f t="shared" si="20"/>
        <v>6600000</v>
      </c>
      <c r="O79" s="484"/>
      <c r="P79" s="485"/>
      <c r="Q79" s="478"/>
      <c r="R79" s="485"/>
      <c r="S79" s="485"/>
      <c r="T79" s="172" t="s">
        <v>89</v>
      </c>
      <c r="U79" s="172"/>
      <c r="V79" s="133">
        <v>550000</v>
      </c>
      <c r="W79" s="134"/>
      <c r="X79" s="136"/>
      <c r="Y79" s="134" t="s">
        <v>2</v>
      </c>
      <c r="Z79" s="137">
        <v>12</v>
      </c>
      <c r="AA79" s="126" t="s">
        <v>49</v>
      </c>
      <c r="AB79" s="191">
        <f t="shared" si="21"/>
        <v>6600000</v>
      </c>
      <c r="AC79" s="138">
        <v>2750000</v>
      </c>
    </row>
    <row r="80" spans="1:29" ht="12.95" customHeight="1" x14ac:dyDescent="0.3">
      <c r="A80" s="518"/>
      <c r="B80" s="507"/>
      <c r="C80" s="506"/>
      <c r="D80" s="507"/>
      <c r="E80" s="507"/>
      <c r="F80" s="22" t="s">
        <v>90</v>
      </c>
      <c r="G80" s="22"/>
      <c r="H80" s="36">
        <v>2700000</v>
      </c>
      <c r="I80" s="144"/>
      <c r="J80" s="37"/>
      <c r="K80" s="144" t="s">
        <v>2</v>
      </c>
      <c r="L80" s="38">
        <v>12</v>
      </c>
      <c r="M80" s="39" t="s">
        <v>49</v>
      </c>
      <c r="N80" s="107">
        <f t="shared" si="20"/>
        <v>32400000</v>
      </c>
      <c r="O80" s="484"/>
      <c r="P80" s="485"/>
      <c r="Q80" s="478"/>
      <c r="R80" s="485"/>
      <c r="S80" s="485"/>
      <c r="T80" s="172" t="s">
        <v>90</v>
      </c>
      <c r="U80" s="172"/>
      <c r="V80" s="133">
        <v>2700000</v>
      </c>
      <c r="W80" s="134"/>
      <c r="X80" s="136"/>
      <c r="Y80" s="134" t="s">
        <v>2</v>
      </c>
      <c r="Z80" s="137">
        <v>12</v>
      </c>
      <c r="AA80" s="126" t="s">
        <v>49</v>
      </c>
      <c r="AB80" s="191">
        <f t="shared" si="21"/>
        <v>32400000</v>
      </c>
      <c r="AC80" s="138">
        <v>4841500</v>
      </c>
    </row>
    <row r="81" spans="1:29" ht="12.75" customHeight="1" x14ac:dyDescent="0.3">
      <c r="A81" s="518"/>
      <c r="B81" s="507"/>
      <c r="C81" s="506"/>
      <c r="D81" s="507"/>
      <c r="E81" s="507"/>
      <c r="F81" s="69"/>
      <c r="G81" s="69"/>
      <c r="H81" s="40"/>
      <c r="I81" s="41"/>
      <c r="J81" s="45"/>
      <c r="K81" s="45"/>
      <c r="L81" s="44" t="s">
        <v>50</v>
      </c>
      <c r="M81" s="43"/>
      <c r="N81" s="108">
        <f>SUM(N66:N80)</f>
        <v>85020000</v>
      </c>
      <c r="O81" s="484"/>
      <c r="P81" s="485"/>
      <c r="Q81" s="478"/>
      <c r="R81" s="485"/>
      <c r="S81" s="485"/>
      <c r="T81" s="197"/>
      <c r="U81" s="197"/>
      <c r="V81" s="198"/>
      <c r="W81" s="199"/>
      <c r="X81" s="148"/>
      <c r="Y81" s="148"/>
      <c r="Z81" s="362" t="s">
        <v>50</v>
      </c>
      <c r="AA81" s="200"/>
      <c r="AB81" s="363">
        <f>SUM(AB66:AB80)</f>
        <v>85020000</v>
      </c>
      <c r="AC81" s="283">
        <f>SUM(AC66:AC80)</f>
        <v>26202904</v>
      </c>
    </row>
    <row r="82" spans="1:29" ht="12.95" customHeight="1" x14ac:dyDescent="0.3">
      <c r="A82" s="518"/>
      <c r="B82" s="507"/>
      <c r="C82" s="506" t="s">
        <v>91</v>
      </c>
      <c r="D82" s="507"/>
      <c r="E82" s="508">
        <f>N85</f>
        <v>13920000</v>
      </c>
      <c r="F82" s="19" t="s">
        <v>92</v>
      </c>
      <c r="G82" s="19"/>
      <c r="H82" s="36">
        <v>600000</v>
      </c>
      <c r="I82" s="144"/>
      <c r="J82" s="37"/>
      <c r="K82" s="144" t="s">
        <v>2</v>
      </c>
      <c r="L82" s="38">
        <v>12</v>
      </c>
      <c r="M82" s="39" t="s">
        <v>49</v>
      </c>
      <c r="N82" s="107">
        <f>H82*L82</f>
        <v>7200000</v>
      </c>
      <c r="O82" s="484"/>
      <c r="P82" s="485"/>
      <c r="Q82" s="478" t="s">
        <v>91</v>
      </c>
      <c r="R82" s="485"/>
      <c r="S82" s="477">
        <f>AB85</f>
        <v>15000000</v>
      </c>
      <c r="T82" s="187" t="s">
        <v>92</v>
      </c>
      <c r="U82" s="187"/>
      <c r="V82" s="133">
        <v>600000</v>
      </c>
      <c r="W82" s="134"/>
      <c r="X82" s="136"/>
      <c r="Y82" s="134" t="s">
        <v>2</v>
      </c>
      <c r="Z82" s="137">
        <v>12</v>
      </c>
      <c r="AA82" s="126" t="s">
        <v>49</v>
      </c>
      <c r="AB82" s="191">
        <f>V82*Z82</f>
        <v>7200000</v>
      </c>
      <c r="AC82" s="138">
        <v>2644650</v>
      </c>
    </row>
    <row r="83" spans="1:29" ht="12.95" customHeight="1" x14ac:dyDescent="0.3">
      <c r="A83" s="518"/>
      <c r="B83" s="507"/>
      <c r="C83" s="506"/>
      <c r="D83" s="507"/>
      <c r="E83" s="507"/>
      <c r="F83" s="22" t="s">
        <v>93</v>
      </c>
      <c r="G83" s="22"/>
      <c r="H83" s="36">
        <v>500000</v>
      </c>
      <c r="I83" s="144"/>
      <c r="J83" s="37"/>
      <c r="K83" s="144" t="s">
        <v>2</v>
      </c>
      <c r="L83" s="38">
        <v>12</v>
      </c>
      <c r="M83" s="39" t="s">
        <v>49</v>
      </c>
      <c r="N83" s="107">
        <f t="shared" ref="N83:N84" si="22">H83*L83</f>
        <v>6000000</v>
      </c>
      <c r="O83" s="484"/>
      <c r="P83" s="485"/>
      <c r="Q83" s="478"/>
      <c r="R83" s="485"/>
      <c r="S83" s="485"/>
      <c r="T83" s="172" t="s">
        <v>93</v>
      </c>
      <c r="U83" s="172"/>
      <c r="V83" s="133">
        <v>590000</v>
      </c>
      <c r="W83" s="134"/>
      <c r="X83" s="136"/>
      <c r="Y83" s="134" t="s">
        <v>2</v>
      </c>
      <c r="Z83" s="137">
        <v>12</v>
      </c>
      <c r="AA83" s="126" t="s">
        <v>49</v>
      </c>
      <c r="AB83" s="191">
        <f t="shared" ref="AB83:AB84" si="23">V83*Z83</f>
        <v>7080000</v>
      </c>
      <c r="AC83" s="138">
        <v>5533020</v>
      </c>
    </row>
    <row r="84" spans="1:29" ht="12.95" customHeight="1" x14ac:dyDescent="0.3">
      <c r="A84" s="518"/>
      <c r="B84" s="507"/>
      <c r="C84" s="506"/>
      <c r="D84" s="507"/>
      <c r="E84" s="507"/>
      <c r="F84" s="22" t="s">
        <v>94</v>
      </c>
      <c r="G84" s="22"/>
      <c r="H84" s="36">
        <v>60000</v>
      </c>
      <c r="I84" s="144"/>
      <c r="J84" s="37"/>
      <c r="K84" s="144" t="s">
        <v>2</v>
      </c>
      <c r="L84" s="38">
        <v>12</v>
      </c>
      <c r="M84" s="39" t="s">
        <v>49</v>
      </c>
      <c r="N84" s="107">
        <f t="shared" si="22"/>
        <v>720000</v>
      </c>
      <c r="O84" s="484"/>
      <c r="P84" s="485"/>
      <c r="Q84" s="478"/>
      <c r="R84" s="485"/>
      <c r="S84" s="485"/>
      <c r="T84" s="172" t="s">
        <v>94</v>
      </c>
      <c r="U84" s="172"/>
      <c r="V84" s="133">
        <v>60000</v>
      </c>
      <c r="W84" s="134"/>
      <c r="X84" s="136"/>
      <c r="Y84" s="134" t="s">
        <v>2</v>
      </c>
      <c r="Z84" s="137">
        <v>12</v>
      </c>
      <c r="AA84" s="126" t="s">
        <v>49</v>
      </c>
      <c r="AB84" s="191">
        <f t="shared" si="23"/>
        <v>720000</v>
      </c>
      <c r="AC84" s="138">
        <v>451300</v>
      </c>
    </row>
    <row r="85" spans="1:29" ht="12.95" customHeight="1" x14ac:dyDescent="0.3">
      <c r="A85" s="518"/>
      <c r="B85" s="507"/>
      <c r="C85" s="506"/>
      <c r="D85" s="507"/>
      <c r="E85" s="507"/>
      <c r="F85" s="69"/>
      <c r="G85" s="69"/>
      <c r="H85" s="40"/>
      <c r="I85" s="41"/>
      <c r="J85" s="45"/>
      <c r="K85" s="45"/>
      <c r="L85" s="44" t="s">
        <v>50</v>
      </c>
      <c r="M85" s="43"/>
      <c r="N85" s="108">
        <f>SUM(N82:N84)</f>
        <v>13920000</v>
      </c>
      <c r="O85" s="484"/>
      <c r="P85" s="485"/>
      <c r="Q85" s="478"/>
      <c r="R85" s="485"/>
      <c r="S85" s="485"/>
      <c r="T85" s="197"/>
      <c r="U85" s="197"/>
      <c r="V85" s="198"/>
      <c r="W85" s="199"/>
      <c r="X85" s="148"/>
      <c r="Y85" s="148"/>
      <c r="Z85" s="362" t="s">
        <v>50</v>
      </c>
      <c r="AA85" s="200"/>
      <c r="AB85" s="363">
        <f>SUM(AB82:AB84)</f>
        <v>15000000</v>
      </c>
      <c r="AC85" s="283">
        <f>SUM(AC82:AC84)</f>
        <v>8628970</v>
      </c>
    </row>
    <row r="86" spans="1:29" ht="12.95" customHeight="1" x14ac:dyDescent="0.3">
      <c r="A86" s="518"/>
      <c r="B86" s="507"/>
      <c r="C86" s="506" t="s">
        <v>95</v>
      </c>
      <c r="D86" s="507"/>
      <c r="E86" s="508">
        <f>N101</f>
        <v>16330000</v>
      </c>
      <c r="F86" s="19" t="s">
        <v>96</v>
      </c>
      <c r="G86" s="19"/>
      <c r="H86" s="46">
        <v>100000</v>
      </c>
      <c r="I86" s="53"/>
      <c r="J86" s="51"/>
      <c r="K86" s="144" t="s">
        <v>2</v>
      </c>
      <c r="L86" s="55">
        <v>2</v>
      </c>
      <c r="M86" s="47" t="s">
        <v>49</v>
      </c>
      <c r="N86" s="107">
        <f>H86*L86</f>
        <v>200000</v>
      </c>
      <c r="O86" s="484"/>
      <c r="P86" s="485"/>
      <c r="Q86" s="478" t="s">
        <v>95</v>
      </c>
      <c r="R86" s="485"/>
      <c r="S86" s="477">
        <f>AB101</f>
        <v>16330000</v>
      </c>
      <c r="T86" s="187" t="s">
        <v>96</v>
      </c>
      <c r="U86" s="187"/>
      <c r="V86" s="129">
        <v>100000</v>
      </c>
      <c r="W86" s="188"/>
      <c r="X86" s="372"/>
      <c r="Y86" s="134" t="s">
        <v>2</v>
      </c>
      <c r="Z86" s="381">
        <v>2</v>
      </c>
      <c r="AA86" s="131" t="s">
        <v>49</v>
      </c>
      <c r="AB86" s="191">
        <f>V86*Z86</f>
        <v>200000</v>
      </c>
    </row>
    <row r="87" spans="1:29" ht="12.95" customHeight="1" x14ac:dyDescent="0.3">
      <c r="A87" s="518"/>
      <c r="B87" s="507"/>
      <c r="C87" s="506"/>
      <c r="D87" s="507"/>
      <c r="E87" s="507"/>
      <c r="F87" s="22" t="s">
        <v>97</v>
      </c>
      <c r="G87" s="22"/>
      <c r="H87" s="36">
        <v>100000</v>
      </c>
      <c r="I87" s="144"/>
      <c r="J87" s="37"/>
      <c r="K87" s="144" t="s">
        <v>2</v>
      </c>
      <c r="L87" s="56">
        <v>4</v>
      </c>
      <c r="M87" s="39" t="s">
        <v>49</v>
      </c>
      <c r="N87" s="107">
        <f t="shared" ref="N87:N106" si="24">H87*L87</f>
        <v>400000</v>
      </c>
      <c r="O87" s="484"/>
      <c r="P87" s="485"/>
      <c r="Q87" s="478"/>
      <c r="R87" s="485"/>
      <c r="S87" s="485"/>
      <c r="T87" s="172" t="s">
        <v>97</v>
      </c>
      <c r="U87" s="172"/>
      <c r="V87" s="133">
        <v>100000</v>
      </c>
      <c r="W87" s="134"/>
      <c r="X87" s="136"/>
      <c r="Y87" s="134" t="s">
        <v>2</v>
      </c>
      <c r="Z87" s="382">
        <v>4</v>
      </c>
      <c r="AA87" s="126" t="s">
        <v>49</v>
      </c>
      <c r="AB87" s="191">
        <f t="shared" ref="AB87:AB100" si="25">V87*Z87</f>
        <v>400000</v>
      </c>
      <c r="AC87" s="138">
        <v>347980</v>
      </c>
    </row>
    <row r="88" spans="1:29" ht="12.75" customHeight="1" x14ac:dyDescent="0.3">
      <c r="A88" s="518"/>
      <c r="B88" s="507"/>
      <c r="C88" s="506"/>
      <c r="D88" s="507"/>
      <c r="E88" s="507"/>
      <c r="F88" s="22" t="s">
        <v>98</v>
      </c>
      <c r="G88" s="22"/>
      <c r="H88" s="36">
        <v>700000</v>
      </c>
      <c r="I88" s="144"/>
      <c r="J88" s="37"/>
      <c r="K88" s="144" t="s">
        <v>2</v>
      </c>
      <c r="L88" s="56">
        <v>4</v>
      </c>
      <c r="M88" s="39" t="s">
        <v>49</v>
      </c>
      <c r="N88" s="107">
        <f t="shared" si="24"/>
        <v>2800000</v>
      </c>
      <c r="O88" s="484"/>
      <c r="P88" s="485"/>
      <c r="Q88" s="478"/>
      <c r="R88" s="485"/>
      <c r="S88" s="485"/>
      <c r="T88" s="172" t="s">
        <v>98</v>
      </c>
      <c r="U88" s="172"/>
      <c r="V88" s="133">
        <v>700000</v>
      </c>
      <c r="W88" s="134"/>
      <c r="X88" s="136"/>
      <c r="Y88" s="134" t="s">
        <v>2</v>
      </c>
      <c r="Z88" s="382">
        <v>4</v>
      </c>
      <c r="AA88" s="126" t="s">
        <v>49</v>
      </c>
      <c r="AB88" s="191">
        <f t="shared" si="25"/>
        <v>2800000</v>
      </c>
      <c r="AC88" s="138">
        <v>2370950</v>
      </c>
    </row>
    <row r="89" spans="1:29" ht="12.75" customHeight="1" x14ac:dyDescent="0.3">
      <c r="A89" s="518"/>
      <c r="B89" s="507"/>
      <c r="C89" s="506"/>
      <c r="D89" s="507"/>
      <c r="E89" s="507"/>
      <c r="F89" s="22" t="s">
        <v>213</v>
      </c>
      <c r="G89" s="22"/>
      <c r="H89" s="36">
        <v>40000</v>
      </c>
      <c r="I89" s="144"/>
      <c r="J89" s="37"/>
      <c r="K89" s="144" t="s">
        <v>2</v>
      </c>
      <c r="L89" s="150">
        <v>5</v>
      </c>
      <c r="M89" s="39" t="s">
        <v>49</v>
      </c>
      <c r="N89" s="107">
        <f t="shared" si="24"/>
        <v>200000</v>
      </c>
      <c r="O89" s="484"/>
      <c r="P89" s="485"/>
      <c r="Q89" s="478"/>
      <c r="R89" s="485"/>
      <c r="S89" s="485"/>
      <c r="T89" s="172" t="s">
        <v>213</v>
      </c>
      <c r="U89" s="172"/>
      <c r="V89" s="133">
        <v>40000</v>
      </c>
      <c r="W89" s="134"/>
      <c r="X89" s="136"/>
      <c r="Y89" s="134" t="s">
        <v>2</v>
      </c>
      <c r="Z89" s="383">
        <v>5</v>
      </c>
      <c r="AA89" s="126" t="s">
        <v>49</v>
      </c>
      <c r="AB89" s="191">
        <f t="shared" si="25"/>
        <v>200000</v>
      </c>
      <c r="AC89" s="138">
        <v>235400</v>
      </c>
    </row>
    <row r="90" spans="1:29" ht="12.95" customHeight="1" x14ac:dyDescent="0.3">
      <c r="A90" s="518"/>
      <c r="B90" s="507"/>
      <c r="C90" s="506"/>
      <c r="D90" s="507"/>
      <c r="E90" s="507"/>
      <c r="F90" s="22" t="s">
        <v>99</v>
      </c>
      <c r="G90" s="22"/>
      <c r="H90" s="36">
        <v>100000</v>
      </c>
      <c r="I90" s="144"/>
      <c r="J90" s="37"/>
      <c r="K90" s="144" t="s">
        <v>2</v>
      </c>
      <c r="L90" s="50">
        <v>3</v>
      </c>
      <c r="M90" s="39" t="s">
        <v>49</v>
      </c>
      <c r="N90" s="107">
        <f t="shared" si="24"/>
        <v>300000</v>
      </c>
      <c r="O90" s="484"/>
      <c r="P90" s="485"/>
      <c r="Q90" s="478"/>
      <c r="R90" s="485"/>
      <c r="S90" s="485"/>
      <c r="T90" s="172" t="s">
        <v>99</v>
      </c>
      <c r="U90" s="172"/>
      <c r="V90" s="133">
        <v>100000</v>
      </c>
      <c r="W90" s="134"/>
      <c r="X90" s="136"/>
      <c r="Y90" s="134" t="s">
        <v>2</v>
      </c>
      <c r="Z90" s="371">
        <v>3</v>
      </c>
      <c r="AA90" s="126" t="s">
        <v>49</v>
      </c>
      <c r="AB90" s="191">
        <f t="shared" si="25"/>
        <v>300000</v>
      </c>
      <c r="AC90" s="138">
        <v>0</v>
      </c>
    </row>
    <row r="91" spans="1:29" ht="12.95" customHeight="1" x14ac:dyDescent="0.3">
      <c r="A91" s="518"/>
      <c r="B91" s="507"/>
      <c r="C91" s="506"/>
      <c r="D91" s="507"/>
      <c r="E91" s="507"/>
      <c r="F91" s="22" t="s">
        <v>100</v>
      </c>
      <c r="G91" s="22"/>
      <c r="H91" s="36">
        <v>3500000</v>
      </c>
      <c r="I91" s="144"/>
      <c r="J91" s="37"/>
      <c r="K91" s="144" t="s">
        <v>2</v>
      </c>
      <c r="L91" s="50">
        <v>2</v>
      </c>
      <c r="M91" s="39" t="s">
        <v>49</v>
      </c>
      <c r="N91" s="107">
        <f t="shared" si="24"/>
        <v>7000000</v>
      </c>
      <c r="O91" s="484"/>
      <c r="P91" s="485"/>
      <c r="Q91" s="478"/>
      <c r="R91" s="485"/>
      <c r="S91" s="485"/>
      <c r="T91" s="172" t="s">
        <v>100</v>
      </c>
      <c r="U91" s="172"/>
      <c r="V91" s="133">
        <v>3500000</v>
      </c>
      <c r="W91" s="134"/>
      <c r="X91" s="136"/>
      <c r="Y91" s="134" t="s">
        <v>2</v>
      </c>
      <c r="Z91" s="371">
        <v>2</v>
      </c>
      <c r="AA91" s="126" t="s">
        <v>49</v>
      </c>
      <c r="AB91" s="191">
        <f t="shared" si="25"/>
        <v>7000000</v>
      </c>
      <c r="AC91" s="138">
        <v>0</v>
      </c>
    </row>
    <row r="92" spans="1:29" ht="12.95" customHeight="1" x14ac:dyDescent="0.3">
      <c r="A92" s="518"/>
      <c r="B92" s="507"/>
      <c r="C92" s="506"/>
      <c r="D92" s="507"/>
      <c r="E92" s="507"/>
      <c r="F92" s="22" t="s">
        <v>101</v>
      </c>
      <c r="G92" s="22"/>
      <c r="H92" s="36">
        <v>200000</v>
      </c>
      <c r="I92" s="144"/>
      <c r="J92" s="37"/>
      <c r="K92" s="144" t="s">
        <v>2</v>
      </c>
      <c r="L92" s="50">
        <v>4</v>
      </c>
      <c r="M92" s="39" t="s">
        <v>49</v>
      </c>
      <c r="N92" s="107">
        <f t="shared" si="24"/>
        <v>800000</v>
      </c>
      <c r="O92" s="484"/>
      <c r="P92" s="485"/>
      <c r="Q92" s="478"/>
      <c r="R92" s="485"/>
      <c r="S92" s="485"/>
      <c r="T92" s="172" t="s">
        <v>101</v>
      </c>
      <c r="U92" s="172"/>
      <c r="V92" s="133">
        <v>200000</v>
      </c>
      <c r="W92" s="134"/>
      <c r="X92" s="136"/>
      <c r="Y92" s="134" t="s">
        <v>2</v>
      </c>
      <c r="Z92" s="371">
        <v>4</v>
      </c>
      <c r="AA92" s="126" t="s">
        <v>49</v>
      </c>
      <c r="AB92" s="191">
        <f t="shared" si="25"/>
        <v>800000</v>
      </c>
      <c r="AC92" s="138">
        <v>123870</v>
      </c>
    </row>
    <row r="93" spans="1:29" ht="12.95" customHeight="1" x14ac:dyDescent="0.3">
      <c r="A93" s="518"/>
      <c r="B93" s="507"/>
      <c r="C93" s="506"/>
      <c r="D93" s="507"/>
      <c r="E93" s="507"/>
      <c r="F93" s="22" t="s">
        <v>102</v>
      </c>
      <c r="G93" s="22"/>
      <c r="H93" s="36">
        <v>100000</v>
      </c>
      <c r="I93" s="144"/>
      <c r="J93" s="37"/>
      <c r="K93" s="144" t="s">
        <v>2</v>
      </c>
      <c r="L93" s="50">
        <v>7</v>
      </c>
      <c r="M93" s="39" t="s">
        <v>49</v>
      </c>
      <c r="N93" s="107">
        <f t="shared" si="24"/>
        <v>700000</v>
      </c>
      <c r="O93" s="484"/>
      <c r="P93" s="485"/>
      <c r="Q93" s="478"/>
      <c r="R93" s="485"/>
      <c r="S93" s="485"/>
      <c r="T93" s="172" t="s">
        <v>102</v>
      </c>
      <c r="U93" s="172"/>
      <c r="V93" s="133">
        <v>100000</v>
      </c>
      <c r="W93" s="134"/>
      <c r="X93" s="136"/>
      <c r="Y93" s="134" t="s">
        <v>2</v>
      </c>
      <c r="Z93" s="371">
        <v>7</v>
      </c>
      <c r="AA93" s="126" t="s">
        <v>49</v>
      </c>
      <c r="AB93" s="191">
        <f t="shared" si="25"/>
        <v>700000</v>
      </c>
      <c r="AC93" s="138">
        <v>451910</v>
      </c>
    </row>
    <row r="94" spans="1:29" ht="12.95" customHeight="1" x14ac:dyDescent="0.3">
      <c r="A94" s="518"/>
      <c r="B94" s="507"/>
      <c r="C94" s="506"/>
      <c r="D94" s="507"/>
      <c r="E94" s="507"/>
      <c r="F94" s="22" t="s">
        <v>103</v>
      </c>
      <c r="G94" s="22"/>
      <c r="H94" s="36">
        <v>100000</v>
      </c>
      <c r="I94" s="144"/>
      <c r="J94" s="37"/>
      <c r="K94" s="144" t="s">
        <v>2</v>
      </c>
      <c r="L94" s="38">
        <v>12</v>
      </c>
      <c r="M94" s="39" t="s">
        <v>49</v>
      </c>
      <c r="N94" s="107">
        <f t="shared" si="24"/>
        <v>1200000</v>
      </c>
      <c r="O94" s="484"/>
      <c r="P94" s="485"/>
      <c r="Q94" s="478"/>
      <c r="R94" s="485"/>
      <c r="S94" s="485"/>
      <c r="T94" s="172" t="s">
        <v>103</v>
      </c>
      <c r="U94" s="172"/>
      <c r="V94" s="133">
        <v>100000</v>
      </c>
      <c r="W94" s="134"/>
      <c r="X94" s="136"/>
      <c r="Y94" s="134" t="s">
        <v>2</v>
      </c>
      <c r="Z94" s="137">
        <v>12</v>
      </c>
      <c r="AA94" s="126" t="s">
        <v>49</v>
      </c>
      <c r="AB94" s="191">
        <f t="shared" si="25"/>
        <v>1200000</v>
      </c>
      <c r="AC94" s="138">
        <v>1200000</v>
      </c>
    </row>
    <row r="95" spans="1:29" ht="12.95" customHeight="1" x14ac:dyDescent="0.3">
      <c r="A95" s="518"/>
      <c r="B95" s="507"/>
      <c r="C95" s="506"/>
      <c r="D95" s="507"/>
      <c r="E95" s="507"/>
      <c r="F95" s="22" t="s">
        <v>104</v>
      </c>
      <c r="G95" s="22"/>
      <c r="H95" s="36">
        <v>10000</v>
      </c>
      <c r="I95" s="144"/>
      <c r="J95" s="37"/>
      <c r="K95" s="144" t="s">
        <v>2</v>
      </c>
      <c r="L95" s="38">
        <v>12</v>
      </c>
      <c r="M95" s="39" t="s">
        <v>49</v>
      </c>
      <c r="N95" s="107">
        <f t="shared" si="24"/>
        <v>120000</v>
      </c>
      <c r="O95" s="484"/>
      <c r="P95" s="485"/>
      <c r="Q95" s="478"/>
      <c r="R95" s="485"/>
      <c r="S95" s="485"/>
      <c r="T95" s="172" t="s">
        <v>104</v>
      </c>
      <c r="U95" s="172"/>
      <c r="V95" s="133">
        <v>10000</v>
      </c>
      <c r="W95" s="134"/>
      <c r="X95" s="136"/>
      <c r="Y95" s="134" t="s">
        <v>2</v>
      </c>
      <c r="Z95" s="137">
        <v>12</v>
      </c>
      <c r="AA95" s="126" t="s">
        <v>49</v>
      </c>
      <c r="AB95" s="191">
        <f t="shared" si="25"/>
        <v>120000</v>
      </c>
      <c r="AC95" s="138">
        <v>120000</v>
      </c>
    </row>
    <row r="96" spans="1:29" ht="12.95" customHeight="1" x14ac:dyDescent="0.3">
      <c r="A96" s="518"/>
      <c r="B96" s="507"/>
      <c r="C96" s="506"/>
      <c r="D96" s="507"/>
      <c r="E96" s="507"/>
      <c r="F96" s="22" t="s">
        <v>256</v>
      </c>
      <c r="G96" s="22"/>
      <c r="H96" s="36">
        <v>25000</v>
      </c>
      <c r="I96" s="144"/>
      <c r="J96" s="37"/>
      <c r="K96" s="144" t="s">
        <v>2</v>
      </c>
      <c r="L96" s="38">
        <v>12</v>
      </c>
      <c r="M96" s="39" t="s">
        <v>49</v>
      </c>
      <c r="N96" s="107">
        <f t="shared" si="24"/>
        <v>300000</v>
      </c>
      <c r="O96" s="484"/>
      <c r="P96" s="485"/>
      <c r="Q96" s="478"/>
      <c r="R96" s="485"/>
      <c r="S96" s="485"/>
      <c r="T96" s="172" t="s">
        <v>256</v>
      </c>
      <c r="U96" s="172"/>
      <c r="V96" s="133">
        <v>25000</v>
      </c>
      <c r="W96" s="134"/>
      <c r="X96" s="136"/>
      <c r="Y96" s="134" t="s">
        <v>2</v>
      </c>
      <c r="Z96" s="137">
        <v>12</v>
      </c>
      <c r="AA96" s="126" t="s">
        <v>49</v>
      </c>
      <c r="AB96" s="191">
        <f t="shared" si="25"/>
        <v>300000</v>
      </c>
      <c r="AC96" s="138">
        <v>300000</v>
      </c>
    </row>
    <row r="97" spans="1:29" ht="12.95" customHeight="1" x14ac:dyDescent="0.3">
      <c r="A97" s="518"/>
      <c r="B97" s="507"/>
      <c r="C97" s="506"/>
      <c r="D97" s="507"/>
      <c r="E97" s="507"/>
      <c r="F97" s="22" t="s">
        <v>105</v>
      </c>
      <c r="G97" s="22"/>
      <c r="H97" s="36">
        <v>750000</v>
      </c>
      <c r="I97" s="144"/>
      <c r="J97" s="37"/>
      <c r="K97" s="144" t="s">
        <v>2</v>
      </c>
      <c r="L97" s="50">
        <v>1</v>
      </c>
      <c r="M97" s="39" t="s">
        <v>49</v>
      </c>
      <c r="N97" s="107">
        <f t="shared" si="24"/>
        <v>750000</v>
      </c>
      <c r="O97" s="484"/>
      <c r="P97" s="485"/>
      <c r="Q97" s="478"/>
      <c r="R97" s="485"/>
      <c r="S97" s="485"/>
      <c r="T97" s="172" t="s">
        <v>105</v>
      </c>
      <c r="U97" s="172"/>
      <c r="V97" s="133">
        <v>750000</v>
      </c>
      <c r="W97" s="134"/>
      <c r="X97" s="136"/>
      <c r="Y97" s="134" t="s">
        <v>2</v>
      </c>
      <c r="Z97" s="371">
        <v>1</v>
      </c>
      <c r="AA97" s="126" t="s">
        <v>49</v>
      </c>
      <c r="AB97" s="191">
        <f t="shared" si="25"/>
        <v>750000</v>
      </c>
      <c r="AC97" s="138">
        <v>0</v>
      </c>
    </row>
    <row r="98" spans="1:29" ht="12.75" customHeight="1" x14ac:dyDescent="0.3">
      <c r="A98" s="518"/>
      <c r="B98" s="507"/>
      <c r="C98" s="506"/>
      <c r="D98" s="507"/>
      <c r="E98" s="507"/>
      <c r="F98" s="22" t="s">
        <v>106</v>
      </c>
      <c r="G98" s="22"/>
      <c r="H98" s="36">
        <v>500000</v>
      </c>
      <c r="I98" s="169"/>
      <c r="J98" s="37"/>
      <c r="K98" s="169" t="s">
        <v>2</v>
      </c>
      <c r="L98" s="50">
        <v>1</v>
      </c>
      <c r="M98" s="39" t="s">
        <v>49</v>
      </c>
      <c r="N98" s="107">
        <f t="shared" ref="N98:N99" si="26">H98*L98</f>
        <v>500000</v>
      </c>
      <c r="O98" s="484"/>
      <c r="P98" s="485"/>
      <c r="Q98" s="478"/>
      <c r="R98" s="485"/>
      <c r="S98" s="485"/>
      <c r="T98" s="172" t="s">
        <v>106</v>
      </c>
      <c r="U98" s="172"/>
      <c r="V98" s="133">
        <v>500000</v>
      </c>
      <c r="W98" s="134"/>
      <c r="X98" s="136"/>
      <c r="Y98" s="134" t="s">
        <v>2</v>
      </c>
      <c r="Z98" s="371">
        <v>1</v>
      </c>
      <c r="AA98" s="126" t="s">
        <v>49</v>
      </c>
      <c r="AB98" s="191">
        <f t="shared" si="25"/>
        <v>500000</v>
      </c>
      <c r="AC98" s="138">
        <v>500000</v>
      </c>
    </row>
    <row r="99" spans="1:29" ht="12.75" customHeight="1" x14ac:dyDescent="0.3">
      <c r="A99" s="518"/>
      <c r="B99" s="507"/>
      <c r="C99" s="506"/>
      <c r="D99" s="507"/>
      <c r="E99" s="507"/>
      <c r="F99" s="22" t="s">
        <v>249</v>
      </c>
      <c r="G99" s="22"/>
      <c r="H99" s="36">
        <v>700000</v>
      </c>
      <c r="I99" s="169"/>
      <c r="J99" s="37"/>
      <c r="K99" s="169" t="s">
        <v>2</v>
      </c>
      <c r="L99" s="50">
        <v>1</v>
      </c>
      <c r="M99" s="39" t="s">
        <v>49</v>
      </c>
      <c r="N99" s="107">
        <f t="shared" si="26"/>
        <v>700000</v>
      </c>
      <c r="O99" s="484"/>
      <c r="P99" s="485"/>
      <c r="Q99" s="478"/>
      <c r="R99" s="485"/>
      <c r="S99" s="485"/>
      <c r="T99" s="172" t="s">
        <v>249</v>
      </c>
      <c r="U99" s="172"/>
      <c r="V99" s="133">
        <v>700000</v>
      </c>
      <c r="W99" s="134"/>
      <c r="X99" s="136"/>
      <c r="Y99" s="134" t="s">
        <v>2</v>
      </c>
      <c r="Z99" s="371">
        <v>1</v>
      </c>
      <c r="AA99" s="126" t="s">
        <v>49</v>
      </c>
      <c r="AB99" s="191">
        <f t="shared" si="25"/>
        <v>700000</v>
      </c>
      <c r="AC99" s="138">
        <v>0</v>
      </c>
    </row>
    <row r="100" spans="1:29" ht="12.95" customHeight="1" x14ac:dyDescent="0.3">
      <c r="A100" s="518"/>
      <c r="B100" s="507"/>
      <c r="C100" s="506"/>
      <c r="D100" s="507"/>
      <c r="E100" s="507"/>
      <c r="F100" s="22" t="s">
        <v>257</v>
      </c>
      <c r="G100" s="22"/>
      <c r="H100" s="36">
        <v>90000</v>
      </c>
      <c r="I100" s="144"/>
      <c r="J100" s="37"/>
      <c r="K100" s="144" t="s">
        <v>2</v>
      </c>
      <c r="L100" s="50">
        <v>4</v>
      </c>
      <c r="M100" s="39" t="s">
        <v>49</v>
      </c>
      <c r="N100" s="107">
        <f t="shared" si="24"/>
        <v>360000</v>
      </c>
      <c r="O100" s="484"/>
      <c r="P100" s="485"/>
      <c r="Q100" s="478"/>
      <c r="R100" s="485"/>
      <c r="S100" s="485"/>
      <c r="T100" s="172" t="s">
        <v>257</v>
      </c>
      <c r="U100" s="172"/>
      <c r="V100" s="133">
        <v>90000</v>
      </c>
      <c r="W100" s="134"/>
      <c r="X100" s="136"/>
      <c r="Y100" s="134" t="s">
        <v>2</v>
      </c>
      <c r="Z100" s="371">
        <v>4</v>
      </c>
      <c r="AA100" s="126" t="s">
        <v>49</v>
      </c>
      <c r="AB100" s="191">
        <f t="shared" si="25"/>
        <v>360000</v>
      </c>
      <c r="AC100" s="138">
        <v>0</v>
      </c>
    </row>
    <row r="101" spans="1:29" ht="12.75" customHeight="1" x14ac:dyDescent="0.3">
      <c r="A101" s="518"/>
      <c r="B101" s="507"/>
      <c r="C101" s="506"/>
      <c r="D101" s="507"/>
      <c r="E101" s="507"/>
      <c r="F101" s="69"/>
      <c r="G101" s="69"/>
      <c r="H101" s="40"/>
      <c r="I101" s="41"/>
      <c r="J101" s="45"/>
      <c r="K101" s="45"/>
      <c r="L101" s="44" t="s">
        <v>50</v>
      </c>
      <c r="M101" s="43"/>
      <c r="N101" s="108">
        <f>SUM(N86:N100)</f>
        <v>16330000</v>
      </c>
      <c r="O101" s="484"/>
      <c r="P101" s="485"/>
      <c r="Q101" s="478"/>
      <c r="R101" s="485"/>
      <c r="S101" s="485"/>
      <c r="T101" s="197"/>
      <c r="U101" s="197"/>
      <c r="V101" s="198"/>
      <c r="W101" s="199"/>
      <c r="X101" s="148"/>
      <c r="Y101" s="148"/>
      <c r="Z101" s="362" t="s">
        <v>50</v>
      </c>
      <c r="AA101" s="200"/>
      <c r="AB101" s="363">
        <f>SUM(AB86:AB100)</f>
        <v>16330000</v>
      </c>
      <c r="AC101" s="283">
        <f>SUM(AC86:AC100)</f>
        <v>5650110</v>
      </c>
    </row>
    <row r="102" spans="1:29" ht="12.95" customHeight="1" x14ac:dyDescent="0.3">
      <c r="A102" s="518"/>
      <c r="B102" s="507"/>
      <c r="C102" s="506" t="s">
        <v>107</v>
      </c>
      <c r="D102" s="507"/>
      <c r="E102" s="508">
        <f>N104</f>
        <v>9000000</v>
      </c>
      <c r="F102" s="19" t="s">
        <v>108</v>
      </c>
      <c r="G102" s="19"/>
      <c r="H102" s="46">
        <v>600000</v>
      </c>
      <c r="I102" s="53"/>
      <c r="J102" s="51"/>
      <c r="K102" s="144" t="s">
        <v>2</v>
      </c>
      <c r="L102" s="52">
        <v>12</v>
      </c>
      <c r="M102" s="47" t="s">
        <v>49</v>
      </c>
      <c r="N102" s="107">
        <f t="shared" si="24"/>
        <v>7200000</v>
      </c>
      <c r="O102" s="484"/>
      <c r="P102" s="485"/>
      <c r="Q102" s="478" t="s">
        <v>107</v>
      </c>
      <c r="R102" s="485"/>
      <c r="S102" s="477">
        <f>AB104</f>
        <v>9000000</v>
      </c>
      <c r="T102" s="187" t="s">
        <v>108</v>
      </c>
      <c r="U102" s="187"/>
      <c r="V102" s="129">
        <v>600000</v>
      </c>
      <c r="W102" s="188"/>
      <c r="X102" s="372"/>
      <c r="Y102" s="134" t="s">
        <v>2</v>
      </c>
      <c r="Z102" s="190">
        <v>12</v>
      </c>
      <c r="AA102" s="131" t="s">
        <v>49</v>
      </c>
      <c r="AB102" s="191">
        <f t="shared" ref="AB102:AB103" si="27">V102*Z102</f>
        <v>7200000</v>
      </c>
      <c r="AC102" s="138">
        <v>2139936</v>
      </c>
    </row>
    <row r="103" spans="1:29" ht="12.95" customHeight="1" x14ac:dyDescent="0.3">
      <c r="A103" s="518"/>
      <c r="B103" s="507"/>
      <c r="C103" s="506"/>
      <c r="D103" s="507"/>
      <c r="E103" s="507"/>
      <c r="F103" s="22" t="s">
        <v>109</v>
      </c>
      <c r="G103" s="22"/>
      <c r="H103" s="36">
        <v>300000</v>
      </c>
      <c r="I103" s="144"/>
      <c r="J103" s="37"/>
      <c r="K103" s="144" t="s">
        <v>2</v>
      </c>
      <c r="L103" s="50">
        <v>6</v>
      </c>
      <c r="M103" s="39" t="s">
        <v>49</v>
      </c>
      <c r="N103" s="107">
        <f t="shared" si="24"/>
        <v>1800000</v>
      </c>
      <c r="O103" s="484"/>
      <c r="P103" s="485"/>
      <c r="Q103" s="478"/>
      <c r="R103" s="485"/>
      <c r="S103" s="485"/>
      <c r="T103" s="172" t="s">
        <v>109</v>
      </c>
      <c r="U103" s="172"/>
      <c r="V103" s="133">
        <v>300000</v>
      </c>
      <c r="W103" s="134"/>
      <c r="X103" s="136"/>
      <c r="Y103" s="134" t="s">
        <v>2</v>
      </c>
      <c r="Z103" s="371">
        <v>6</v>
      </c>
      <c r="AA103" s="126" t="s">
        <v>49</v>
      </c>
      <c r="AB103" s="191">
        <f t="shared" si="27"/>
        <v>1800000</v>
      </c>
      <c r="AC103" s="138">
        <v>1028350</v>
      </c>
    </row>
    <row r="104" spans="1:29" ht="12.95" customHeight="1" x14ac:dyDescent="0.3">
      <c r="A104" s="518"/>
      <c r="B104" s="507"/>
      <c r="C104" s="506"/>
      <c r="D104" s="507"/>
      <c r="E104" s="507"/>
      <c r="F104" s="69"/>
      <c r="G104" s="69"/>
      <c r="H104" s="40"/>
      <c r="I104" s="41"/>
      <c r="J104" s="45"/>
      <c r="K104" s="45"/>
      <c r="L104" s="44" t="s">
        <v>50</v>
      </c>
      <c r="M104" s="43"/>
      <c r="N104" s="108">
        <f>SUM(N102:N103)</f>
        <v>9000000</v>
      </c>
      <c r="O104" s="484"/>
      <c r="P104" s="485"/>
      <c r="Q104" s="478"/>
      <c r="R104" s="485"/>
      <c r="S104" s="485"/>
      <c r="T104" s="197"/>
      <c r="U104" s="197"/>
      <c r="V104" s="198"/>
      <c r="W104" s="199"/>
      <c r="X104" s="148"/>
      <c r="Y104" s="148"/>
      <c r="Z104" s="362" t="s">
        <v>50</v>
      </c>
      <c r="AA104" s="200"/>
      <c r="AB104" s="363">
        <f>SUM(AB102:AB103)</f>
        <v>9000000</v>
      </c>
      <c r="AC104" s="283">
        <f>SUM(AC102:AC103)</f>
        <v>3168286</v>
      </c>
    </row>
    <row r="105" spans="1:29" ht="12.95" customHeight="1" x14ac:dyDescent="0.3">
      <c r="A105" s="518"/>
      <c r="B105" s="507"/>
      <c r="C105" s="506" t="s">
        <v>110</v>
      </c>
      <c r="D105" s="507"/>
      <c r="E105" s="508">
        <f>N107</f>
        <v>15600000</v>
      </c>
      <c r="F105" s="18" t="s">
        <v>111</v>
      </c>
      <c r="G105" s="19"/>
      <c r="H105" s="46">
        <v>1200000</v>
      </c>
      <c r="I105" s="53"/>
      <c r="J105" s="51"/>
      <c r="K105" s="144" t="s">
        <v>2</v>
      </c>
      <c r="L105" s="52">
        <v>12</v>
      </c>
      <c r="M105" s="47" t="s">
        <v>49</v>
      </c>
      <c r="N105" s="107">
        <f t="shared" si="24"/>
        <v>14400000</v>
      </c>
      <c r="O105" s="484"/>
      <c r="P105" s="485"/>
      <c r="Q105" s="478" t="s">
        <v>110</v>
      </c>
      <c r="R105" s="485"/>
      <c r="S105" s="477">
        <f>AB107</f>
        <v>15600000</v>
      </c>
      <c r="T105" s="365" t="s">
        <v>111</v>
      </c>
      <c r="U105" s="187"/>
      <c r="V105" s="129">
        <v>1200000</v>
      </c>
      <c r="W105" s="188"/>
      <c r="X105" s="372"/>
      <c r="Y105" s="134" t="s">
        <v>2</v>
      </c>
      <c r="Z105" s="190">
        <v>12</v>
      </c>
      <c r="AA105" s="131" t="s">
        <v>49</v>
      </c>
      <c r="AB105" s="191">
        <f t="shared" ref="AB105:AB106" si="28">V105*Z105</f>
        <v>14400000</v>
      </c>
      <c r="AC105" s="138">
        <v>5132730</v>
      </c>
    </row>
    <row r="106" spans="1:29" ht="12.95" customHeight="1" x14ac:dyDescent="0.3">
      <c r="A106" s="518"/>
      <c r="B106" s="507"/>
      <c r="C106" s="506"/>
      <c r="D106" s="507"/>
      <c r="E106" s="508"/>
      <c r="F106" s="21" t="s">
        <v>112</v>
      </c>
      <c r="G106" s="22"/>
      <c r="H106" s="36">
        <v>100000</v>
      </c>
      <c r="I106" s="144"/>
      <c r="J106" s="37"/>
      <c r="K106" s="144" t="s">
        <v>2</v>
      </c>
      <c r="L106" s="38">
        <v>12</v>
      </c>
      <c r="M106" s="39" t="s">
        <v>49</v>
      </c>
      <c r="N106" s="107">
        <f t="shared" si="24"/>
        <v>1200000</v>
      </c>
      <c r="O106" s="484"/>
      <c r="P106" s="485"/>
      <c r="Q106" s="478"/>
      <c r="R106" s="485"/>
      <c r="S106" s="477"/>
      <c r="T106" s="213" t="s">
        <v>112</v>
      </c>
      <c r="U106" s="172"/>
      <c r="V106" s="133">
        <v>100000</v>
      </c>
      <c r="W106" s="134"/>
      <c r="X106" s="136"/>
      <c r="Y106" s="134" t="s">
        <v>2</v>
      </c>
      <c r="Z106" s="137">
        <v>12</v>
      </c>
      <c r="AA106" s="126" t="s">
        <v>49</v>
      </c>
      <c r="AB106" s="191">
        <f t="shared" si="28"/>
        <v>1200000</v>
      </c>
    </row>
    <row r="107" spans="1:29" ht="12.95" customHeight="1" x14ac:dyDescent="0.3">
      <c r="A107" s="518"/>
      <c r="B107" s="507"/>
      <c r="C107" s="506"/>
      <c r="D107" s="507"/>
      <c r="E107" s="507"/>
      <c r="F107" s="70"/>
      <c r="G107" s="69"/>
      <c r="H107" s="40"/>
      <c r="I107" s="41"/>
      <c r="J107" s="45"/>
      <c r="K107" s="45"/>
      <c r="L107" s="44" t="s">
        <v>50</v>
      </c>
      <c r="M107" s="43"/>
      <c r="N107" s="108">
        <f>SUM(N105:N106)</f>
        <v>15600000</v>
      </c>
      <c r="O107" s="484"/>
      <c r="P107" s="485"/>
      <c r="Q107" s="478"/>
      <c r="R107" s="485"/>
      <c r="S107" s="485"/>
      <c r="T107" s="368"/>
      <c r="U107" s="197"/>
      <c r="V107" s="198"/>
      <c r="W107" s="199"/>
      <c r="X107" s="148"/>
      <c r="Y107" s="148"/>
      <c r="Z107" s="362" t="s">
        <v>50</v>
      </c>
      <c r="AA107" s="200"/>
      <c r="AB107" s="363">
        <f>SUM(AB105:AB106)</f>
        <v>15600000</v>
      </c>
      <c r="AC107" s="283">
        <f>SUM(AC105:AC106)</f>
        <v>5132730</v>
      </c>
    </row>
    <row r="108" spans="1:29" ht="12.95" customHeight="1" x14ac:dyDescent="0.3">
      <c r="A108" s="143" t="s">
        <v>113</v>
      </c>
      <c r="B108" s="31"/>
      <c r="C108" s="140"/>
      <c r="D108" s="140"/>
      <c r="E108" s="168">
        <f>E109</f>
        <v>404510000</v>
      </c>
      <c r="F108" s="66"/>
      <c r="G108" s="67"/>
      <c r="H108" s="32"/>
      <c r="I108" s="33"/>
      <c r="J108" s="145"/>
      <c r="K108" s="145"/>
      <c r="L108" s="57"/>
      <c r="M108" s="58"/>
      <c r="N108" s="109">
        <f>N111+N116+N128</f>
        <v>404510000</v>
      </c>
      <c r="O108" s="346" t="s">
        <v>113</v>
      </c>
      <c r="P108" s="347"/>
      <c r="Q108" s="357"/>
      <c r="R108" s="357"/>
      <c r="S108" s="384">
        <f>S109</f>
        <v>478828170</v>
      </c>
      <c r="T108" s="349"/>
      <c r="U108" s="350"/>
      <c r="V108" s="351"/>
      <c r="W108" s="352"/>
      <c r="X108" s="353"/>
      <c r="Y108" s="353"/>
      <c r="Z108" s="385"/>
      <c r="AA108" s="386"/>
      <c r="AB108" s="387">
        <f>AB111+AB116+AB128</f>
        <v>478828170</v>
      </c>
    </row>
    <row r="109" spans="1:29" ht="12.95" customHeight="1" x14ac:dyDescent="0.3">
      <c r="A109" s="518"/>
      <c r="B109" s="31" t="s">
        <v>114</v>
      </c>
      <c r="C109" s="140"/>
      <c r="D109" s="140"/>
      <c r="E109" s="68">
        <f>SUM(E110:E128)</f>
        <v>404510000</v>
      </c>
      <c r="F109" s="66"/>
      <c r="G109" s="67"/>
      <c r="H109" s="32"/>
      <c r="I109" s="33"/>
      <c r="J109" s="145"/>
      <c r="K109" s="145"/>
      <c r="L109" s="145"/>
      <c r="M109" s="67"/>
      <c r="N109" s="106">
        <f>N111+N116+N128</f>
        <v>404510000</v>
      </c>
      <c r="O109" s="484"/>
      <c r="P109" s="347" t="s">
        <v>114</v>
      </c>
      <c r="Q109" s="357"/>
      <c r="R109" s="357"/>
      <c r="S109" s="355">
        <f>SUM(S110:S128)</f>
        <v>478828170</v>
      </c>
      <c r="T109" s="349"/>
      <c r="U109" s="350"/>
      <c r="V109" s="351"/>
      <c r="W109" s="352"/>
      <c r="X109" s="353"/>
      <c r="Y109" s="353"/>
      <c r="Z109" s="353"/>
      <c r="AA109" s="350"/>
      <c r="AB109" s="360">
        <f>AB111+AB116+AB128</f>
        <v>478828170</v>
      </c>
    </row>
    <row r="110" spans="1:29" ht="12.95" customHeight="1" x14ac:dyDescent="0.3">
      <c r="A110" s="518"/>
      <c r="B110" s="507"/>
      <c r="C110" s="506" t="s">
        <v>114</v>
      </c>
      <c r="D110" s="507"/>
      <c r="E110" s="508">
        <f>N111</f>
        <v>2800000</v>
      </c>
      <c r="F110" s="19" t="s">
        <v>115</v>
      </c>
      <c r="G110" s="19"/>
      <c r="H110" s="46">
        <v>700000</v>
      </c>
      <c r="I110" s="53"/>
      <c r="J110" s="51"/>
      <c r="K110" s="53" t="s">
        <v>2</v>
      </c>
      <c r="L110" s="55">
        <v>4</v>
      </c>
      <c r="M110" s="47" t="s">
        <v>49</v>
      </c>
      <c r="N110" s="107">
        <f t="shared" ref="N110:N126" si="29">H110*L110</f>
        <v>2800000</v>
      </c>
      <c r="O110" s="484"/>
      <c r="P110" s="485"/>
      <c r="Q110" s="478" t="s">
        <v>114</v>
      </c>
      <c r="R110" s="485"/>
      <c r="S110" s="477">
        <f>AB111</f>
        <v>60000000</v>
      </c>
      <c r="T110" s="187" t="s">
        <v>115</v>
      </c>
      <c r="U110" s="187"/>
      <c r="V110" s="129">
        <v>15000000</v>
      </c>
      <c r="W110" s="188"/>
      <c r="X110" s="372"/>
      <c r="Y110" s="188" t="s">
        <v>2</v>
      </c>
      <c r="Z110" s="381">
        <v>4</v>
      </c>
      <c r="AA110" s="131" t="s">
        <v>49</v>
      </c>
      <c r="AB110" s="191">
        <f t="shared" ref="AB110" si="30">V110*Z110</f>
        <v>60000000</v>
      </c>
      <c r="AC110" s="138">
        <v>2865000</v>
      </c>
    </row>
    <row r="111" spans="1:29" ht="12.95" customHeight="1" x14ac:dyDescent="0.3">
      <c r="A111" s="518"/>
      <c r="B111" s="507"/>
      <c r="C111" s="506"/>
      <c r="D111" s="507"/>
      <c r="E111" s="507"/>
      <c r="F111" s="22"/>
      <c r="G111" s="22"/>
      <c r="H111" s="36"/>
      <c r="I111" s="144"/>
      <c r="J111" s="24"/>
      <c r="K111" s="24"/>
      <c r="L111" s="38" t="s">
        <v>50</v>
      </c>
      <c r="M111" s="39"/>
      <c r="N111" s="250">
        <f>SUM(N110)</f>
        <v>2800000</v>
      </c>
      <c r="O111" s="484"/>
      <c r="P111" s="485"/>
      <c r="Q111" s="478"/>
      <c r="R111" s="485"/>
      <c r="S111" s="485"/>
      <c r="T111" s="172"/>
      <c r="U111" s="172"/>
      <c r="V111" s="133"/>
      <c r="W111" s="134"/>
      <c r="X111" s="193"/>
      <c r="Y111" s="193"/>
      <c r="Z111" s="137" t="s">
        <v>50</v>
      </c>
      <c r="AA111" s="126"/>
      <c r="AB111" s="388">
        <f>SUM(AB110)</f>
        <v>60000000</v>
      </c>
    </row>
    <row r="112" spans="1:29" ht="12.95" customHeight="1" x14ac:dyDescent="0.3">
      <c r="A112" s="518"/>
      <c r="B112" s="507"/>
      <c r="C112" s="506" t="s">
        <v>116</v>
      </c>
      <c r="D112" s="507"/>
      <c r="E112" s="526">
        <f>N116</f>
        <v>387000000</v>
      </c>
      <c r="F112" s="18" t="s">
        <v>117</v>
      </c>
      <c r="G112" s="19"/>
      <c r="H112" s="46">
        <v>3000000</v>
      </c>
      <c r="I112" s="53"/>
      <c r="J112" s="51"/>
      <c r="K112" s="53" t="s">
        <v>2</v>
      </c>
      <c r="L112" s="55">
        <v>4</v>
      </c>
      <c r="M112" s="47" t="s">
        <v>49</v>
      </c>
      <c r="N112" s="203">
        <f t="shared" ref="N112" si="31">H112*L112</f>
        <v>12000000</v>
      </c>
      <c r="O112" s="484"/>
      <c r="P112" s="485"/>
      <c r="Q112" s="478" t="s">
        <v>116</v>
      </c>
      <c r="R112" s="485"/>
      <c r="S112" s="479">
        <f>AB116</f>
        <v>397374170</v>
      </c>
      <c r="T112" s="365" t="s">
        <v>117</v>
      </c>
      <c r="U112" s="187"/>
      <c r="V112" s="129">
        <v>5500000</v>
      </c>
      <c r="W112" s="188"/>
      <c r="X112" s="372"/>
      <c r="Y112" s="188" t="s">
        <v>2</v>
      </c>
      <c r="Z112" s="381">
        <v>4</v>
      </c>
      <c r="AA112" s="131" t="s">
        <v>49</v>
      </c>
      <c r="AB112" s="389">
        <f t="shared" ref="AB112:AB115" si="32">V112*Z112</f>
        <v>22000000</v>
      </c>
      <c r="AC112" s="138">
        <v>2505720</v>
      </c>
    </row>
    <row r="113" spans="1:29" ht="12.95" customHeight="1" x14ac:dyDescent="0.3">
      <c r="A113" s="518"/>
      <c r="B113" s="507"/>
      <c r="C113" s="506"/>
      <c r="D113" s="507"/>
      <c r="E113" s="526"/>
      <c r="F113" s="21" t="s">
        <v>118</v>
      </c>
      <c r="G113" s="22"/>
      <c r="H113" s="36">
        <v>50000000</v>
      </c>
      <c r="I113" s="169"/>
      <c r="J113" s="37"/>
      <c r="K113" s="169" t="s">
        <v>2</v>
      </c>
      <c r="L113" s="50">
        <v>1</v>
      </c>
      <c r="M113" s="39" t="s">
        <v>49</v>
      </c>
      <c r="N113" s="107">
        <f t="shared" si="29"/>
        <v>50000000</v>
      </c>
      <c r="O113" s="484"/>
      <c r="P113" s="485"/>
      <c r="Q113" s="478"/>
      <c r="R113" s="485"/>
      <c r="S113" s="479"/>
      <c r="T113" s="213" t="s">
        <v>118</v>
      </c>
      <c r="U113" s="172"/>
      <c r="V113" s="133">
        <v>50000000</v>
      </c>
      <c r="W113" s="134"/>
      <c r="X113" s="136"/>
      <c r="Y113" s="134" t="s">
        <v>2</v>
      </c>
      <c r="Z113" s="371">
        <v>1</v>
      </c>
      <c r="AA113" s="126" t="s">
        <v>49</v>
      </c>
      <c r="AB113" s="191">
        <f t="shared" si="32"/>
        <v>50000000</v>
      </c>
    </row>
    <row r="114" spans="1:29" ht="12.95" customHeight="1" x14ac:dyDescent="0.3">
      <c r="A114" s="518"/>
      <c r="B114" s="507"/>
      <c r="C114" s="506"/>
      <c r="D114" s="507"/>
      <c r="E114" s="526"/>
      <c r="F114" s="21" t="s">
        <v>119</v>
      </c>
      <c r="G114" s="22"/>
      <c r="H114" s="36">
        <v>300000000</v>
      </c>
      <c r="I114" s="169"/>
      <c r="J114" s="37"/>
      <c r="K114" s="169" t="s">
        <v>2</v>
      </c>
      <c r="L114" s="50">
        <v>1</v>
      </c>
      <c r="M114" s="39" t="s">
        <v>49</v>
      </c>
      <c r="N114" s="107">
        <f t="shared" ref="N114" si="33">H114*L114</f>
        <v>300000000</v>
      </c>
      <c r="O114" s="484"/>
      <c r="P114" s="485"/>
      <c r="Q114" s="478"/>
      <c r="R114" s="485"/>
      <c r="S114" s="479"/>
      <c r="T114" s="213" t="s">
        <v>119</v>
      </c>
      <c r="U114" s="172"/>
      <c r="V114" s="133">
        <v>300000000</v>
      </c>
      <c r="W114" s="134"/>
      <c r="X114" s="136"/>
      <c r="Y114" s="134" t="s">
        <v>2</v>
      </c>
      <c r="Z114" s="371">
        <v>1</v>
      </c>
      <c r="AA114" s="126" t="s">
        <v>49</v>
      </c>
      <c r="AB114" s="191">
        <f t="shared" si="32"/>
        <v>300000000</v>
      </c>
    </row>
    <row r="115" spans="1:29" s="25" customFormat="1" ht="12.95" customHeight="1" x14ac:dyDescent="0.3">
      <c r="A115" s="518"/>
      <c r="B115" s="507"/>
      <c r="C115" s="506"/>
      <c r="D115" s="507"/>
      <c r="E115" s="526"/>
      <c r="F115" s="21" t="s">
        <v>298</v>
      </c>
      <c r="G115" s="22"/>
      <c r="H115" s="36">
        <v>25000000</v>
      </c>
      <c r="I115" s="144"/>
      <c r="J115" s="37"/>
      <c r="K115" s="144" t="s">
        <v>2</v>
      </c>
      <c r="L115" s="50">
        <v>1</v>
      </c>
      <c r="M115" s="39" t="s">
        <v>49</v>
      </c>
      <c r="N115" s="107">
        <f t="shared" si="29"/>
        <v>25000000</v>
      </c>
      <c r="O115" s="484"/>
      <c r="P115" s="485"/>
      <c r="Q115" s="478"/>
      <c r="R115" s="485"/>
      <c r="S115" s="479"/>
      <c r="T115" s="213" t="s">
        <v>298</v>
      </c>
      <c r="U115" s="172"/>
      <c r="V115" s="133">
        <v>25374170</v>
      </c>
      <c r="W115" s="134"/>
      <c r="X115" s="136"/>
      <c r="Y115" s="134" t="s">
        <v>2</v>
      </c>
      <c r="Z115" s="371">
        <v>1</v>
      </c>
      <c r="AA115" s="126" t="s">
        <v>49</v>
      </c>
      <c r="AB115" s="191">
        <f t="shared" si="32"/>
        <v>25374170</v>
      </c>
      <c r="AC115" s="139">
        <v>25374170</v>
      </c>
    </row>
    <row r="116" spans="1:29" ht="12.95" customHeight="1" x14ac:dyDescent="0.3">
      <c r="A116" s="518"/>
      <c r="B116" s="507"/>
      <c r="C116" s="506"/>
      <c r="D116" s="507"/>
      <c r="E116" s="515"/>
      <c r="F116" s="70"/>
      <c r="G116" s="69"/>
      <c r="H116" s="40"/>
      <c r="I116" s="41"/>
      <c r="J116" s="45"/>
      <c r="K116" s="45"/>
      <c r="L116" s="44" t="s">
        <v>50</v>
      </c>
      <c r="M116" s="43"/>
      <c r="N116" s="108">
        <f>SUM(N112:N115)</f>
        <v>387000000</v>
      </c>
      <c r="O116" s="484"/>
      <c r="P116" s="485"/>
      <c r="Q116" s="478"/>
      <c r="R116" s="485"/>
      <c r="S116" s="480"/>
      <c r="T116" s="368"/>
      <c r="U116" s="197"/>
      <c r="V116" s="198"/>
      <c r="W116" s="199"/>
      <c r="X116" s="148"/>
      <c r="Y116" s="148"/>
      <c r="Z116" s="362" t="s">
        <v>50</v>
      </c>
      <c r="AA116" s="200"/>
      <c r="AB116" s="363">
        <f>SUM(AB112:AB115)</f>
        <v>397374170</v>
      </c>
    </row>
    <row r="117" spans="1:29" s="25" customFormat="1" ht="12.95" customHeight="1" x14ac:dyDescent="0.3">
      <c r="A117" s="518"/>
      <c r="B117" s="507"/>
      <c r="C117" s="506" t="s">
        <v>120</v>
      </c>
      <c r="D117" s="507"/>
      <c r="E117" s="508">
        <f>N128</f>
        <v>14710000</v>
      </c>
      <c r="F117" s="22" t="s">
        <v>121</v>
      </c>
      <c r="G117" s="22"/>
      <c r="H117" s="36">
        <v>100000</v>
      </c>
      <c r="I117" s="144"/>
      <c r="J117" s="37"/>
      <c r="K117" s="144" t="s">
        <v>2</v>
      </c>
      <c r="L117" s="38">
        <v>12</v>
      </c>
      <c r="M117" s="39" t="s">
        <v>49</v>
      </c>
      <c r="N117" s="107">
        <f t="shared" si="29"/>
        <v>1200000</v>
      </c>
      <c r="O117" s="484"/>
      <c r="P117" s="485"/>
      <c r="Q117" s="478" t="s">
        <v>120</v>
      </c>
      <c r="R117" s="485"/>
      <c r="S117" s="477">
        <f>AB128</f>
        <v>21454000</v>
      </c>
      <c r="T117" s="172" t="s">
        <v>121</v>
      </c>
      <c r="U117" s="172"/>
      <c r="V117" s="133">
        <v>100000</v>
      </c>
      <c r="W117" s="134"/>
      <c r="X117" s="136"/>
      <c r="Y117" s="134" t="s">
        <v>2</v>
      </c>
      <c r="Z117" s="137">
        <v>12</v>
      </c>
      <c r="AA117" s="126" t="s">
        <v>49</v>
      </c>
      <c r="AB117" s="191">
        <f>V117*Z117</f>
        <v>1200000</v>
      </c>
      <c r="AC117" s="139">
        <v>0</v>
      </c>
    </row>
    <row r="118" spans="1:29" ht="12.95" customHeight="1" x14ac:dyDescent="0.3">
      <c r="A118" s="518"/>
      <c r="B118" s="507"/>
      <c r="C118" s="506"/>
      <c r="D118" s="507"/>
      <c r="E118" s="507"/>
      <c r="F118" s="22" t="s">
        <v>122</v>
      </c>
      <c r="G118" s="22"/>
      <c r="H118" s="36"/>
      <c r="I118" s="144"/>
      <c r="J118" s="37"/>
      <c r="K118" s="144"/>
      <c r="L118" s="38"/>
      <c r="M118" s="39"/>
      <c r="N118" s="107">
        <f>SUM(N119:N126)</f>
        <v>13510000</v>
      </c>
      <c r="O118" s="484"/>
      <c r="P118" s="485"/>
      <c r="Q118" s="478"/>
      <c r="R118" s="485"/>
      <c r="S118" s="485"/>
      <c r="T118" s="172" t="s">
        <v>122</v>
      </c>
      <c r="U118" s="172"/>
      <c r="V118" s="133"/>
      <c r="W118" s="134"/>
      <c r="X118" s="136"/>
      <c r="Y118" s="134"/>
      <c r="Z118" s="137"/>
      <c r="AA118" s="126"/>
      <c r="AB118" s="191">
        <f>SUM(AB119:AB127)</f>
        <v>20254000</v>
      </c>
    </row>
    <row r="119" spans="1:29" ht="12.95" customHeight="1" x14ac:dyDescent="0.3">
      <c r="A119" s="518"/>
      <c r="B119" s="507"/>
      <c r="C119" s="506"/>
      <c r="D119" s="507"/>
      <c r="E119" s="507"/>
      <c r="F119" s="71" t="s">
        <v>123</v>
      </c>
      <c r="G119" s="22"/>
      <c r="H119" s="36">
        <v>1300000</v>
      </c>
      <c r="I119" s="144"/>
      <c r="J119" s="37"/>
      <c r="K119" s="144" t="s">
        <v>2</v>
      </c>
      <c r="L119" s="50">
        <v>4</v>
      </c>
      <c r="M119" s="39" t="s">
        <v>49</v>
      </c>
      <c r="N119" s="107">
        <f t="shared" si="29"/>
        <v>5200000</v>
      </c>
      <c r="O119" s="484"/>
      <c r="P119" s="485"/>
      <c r="Q119" s="478"/>
      <c r="R119" s="485"/>
      <c r="S119" s="485"/>
      <c r="T119" s="390" t="s">
        <v>123</v>
      </c>
      <c r="U119" s="172"/>
      <c r="V119" s="133">
        <v>1300000</v>
      </c>
      <c r="W119" s="134"/>
      <c r="X119" s="136"/>
      <c r="Y119" s="134" t="s">
        <v>2</v>
      </c>
      <c r="Z119" s="371">
        <v>4</v>
      </c>
      <c r="AA119" s="126" t="s">
        <v>49</v>
      </c>
      <c r="AB119" s="191">
        <f t="shared" ref="AB119:AB126" si="34">V119*Z119</f>
        <v>5200000</v>
      </c>
    </row>
    <row r="120" spans="1:29" ht="12.95" customHeight="1" x14ac:dyDescent="0.3">
      <c r="A120" s="518"/>
      <c r="B120" s="507"/>
      <c r="C120" s="506"/>
      <c r="D120" s="507"/>
      <c r="E120" s="507"/>
      <c r="F120" s="71" t="s">
        <v>124</v>
      </c>
      <c r="G120" s="22"/>
      <c r="H120" s="36">
        <v>165000</v>
      </c>
      <c r="I120" s="144"/>
      <c r="J120" s="37"/>
      <c r="K120" s="144" t="s">
        <v>2</v>
      </c>
      <c r="L120" s="38">
        <v>12</v>
      </c>
      <c r="M120" s="39" t="s">
        <v>49</v>
      </c>
      <c r="N120" s="107">
        <f t="shared" si="29"/>
        <v>1980000</v>
      </c>
      <c r="O120" s="484"/>
      <c r="P120" s="485"/>
      <c r="Q120" s="478"/>
      <c r="R120" s="485"/>
      <c r="S120" s="485"/>
      <c r="T120" s="390" t="s">
        <v>124</v>
      </c>
      <c r="U120" s="172"/>
      <c r="V120" s="133">
        <v>165000</v>
      </c>
      <c r="W120" s="134"/>
      <c r="X120" s="136"/>
      <c r="Y120" s="134" t="s">
        <v>2</v>
      </c>
      <c r="Z120" s="137">
        <v>12</v>
      </c>
      <c r="AA120" s="126" t="s">
        <v>49</v>
      </c>
      <c r="AB120" s="191">
        <f t="shared" si="34"/>
        <v>1980000</v>
      </c>
      <c r="AC120" s="138">
        <v>825000</v>
      </c>
    </row>
    <row r="121" spans="1:29" s="25" customFormat="1" ht="12.95" customHeight="1" x14ac:dyDescent="0.3">
      <c r="A121" s="518"/>
      <c r="B121" s="507"/>
      <c r="C121" s="506"/>
      <c r="D121" s="507"/>
      <c r="E121" s="507"/>
      <c r="F121" s="71" t="s">
        <v>125</v>
      </c>
      <c r="G121" s="22"/>
      <c r="H121" s="36">
        <v>990000</v>
      </c>
      <c r="I121" s="169"/>
      <c r="J121" s="37"/>
      <c r="K121" s="169" t="s">
        <v>2</v>
      </c>
      <c r="L121" s="50">
        <v>1</v>
      </c>
      <c r="M121" s="39" t="s">
        <v>49</v>
      </c>
      <c r="N121" s="107">
        <f t="shared" ref="N121" si="35">H121*L121</f>
        <v>990000</v>
      </c>
      <c r="O121" s="484"/>
      <c r="P121" s="485"/>
      <c r="Q121" s="478"/>
      <c r="R121" s="485"/>
      <c r="S121" s="485"/>
      <c r="T121" s="390" t="s">
        <v>125</v>
      </c>
      <c r="U121" s="172"/>
      <c r="V121" s="133">
        <v>990000</v>
      </c>
      <c r="W121" s="134"/>
      <c r="X121" s="136"/>
      <c r="Y121" s="134" t="s">
        <v>2</v>
      </c>
      <c r="Z121" s="371">
        <v>1</v>
      </c>
      <c r="AA121" s="126" t="s">
        <v>49</v>
      </c>
      <c r="AB121" s="191">
        <f t="shared" si="34"/>
        <v>990000</v>
      </c>
      <c r="AC121" s="139">
        <v>990000</v>
      </c>
    </row>
    <row r="122" spans="1:29" s="25" customFormat="1" ht="12.95" customHeight="1" x14ac:dyDescent="0.3">
      <c r="A122" s="518"/>
      <c r="B122" s="507"/>
      <c r="C122" s="506"/>
      <c r="D122" s="507"/>
      <c r="E122" s="507"/>
      <c r="F122" s="71"/>
      <c r="G122" s="22"/>
      <c r="H122" s="36"/>
      <c r="I122" s="169"/>
      <c r="J122" s="37"/>
      <c r="K122" s="169"/>
      <c r="L122" s="50"/>
      <c r="M122" s="39"/>
      <c r="N122" s="107"/>
      <c r="O122" s="484"/>
      <c r="P122" s="485"/>
      <c r="Q122" s="478"/>
      <c r="R122" s="485"/>
      <c r="S122" s="485"/>
      <c r="T122" s="390" t="s">
        <v>342</v>
      </c>
      <c r="U122" s="172"/>
      <c r="V122" s="133">
        <v>440000</v>
      </c>
      <c r="W122" s="134"/>
      <c r="X122" s="136"/>
      <c r="Y122" s="134" t="s">
        <v>2</v>
      </c>
      <c r="Z122" s="137">
        <v>6</v>
      </c>
      <c r="AA122" s="126" t="s">
        <v>49</v>
      </c>
      <c r="AB122" s="191">
        <f>V122*Z122</f>
        <v>2640000</v>
      </c>
      <c r="AC122" s="139"/>
    </row>
    <row r="123" spans="1:29" s="25" customFormat="1" ht="12.95" customHeight="1" x14ac:dyDescent="0.3">
      <c r="A123" s="518"/>
      <c r="B123" s="507"/>
      <c r="C123" s="506"/>
      <c r="D123" s="507"/>
      <c r="E123" s="507"/>
      <c r="F123" s="71" t="s">
        <v>126</v>
      </c>
      <c r="G123" s="22"/>
      <c r="H123" s="36">
        <v>198000</v>
      </c>
      <c r="I123" s="169"/>
      <c r="J123" s="37"/>
      <c r="K123" s="169" t="s">
        <v>2</v>
      </c>
      <c r="L123" s="38">
        <v>12</v>
      </c>
      <c r="M123" s="39" t="s">
        <v>49</v>
      </c>
      <c r="N123" s="107">
        <f t="shared" ref="N123:N125" si="36">H123*L123</f>
        <v>2376000</v>
      </c>
      <c r="O123" s="484"/>
      <c r="P123" s="485"/>
      <c r="Q123" s="478"/>
      <c r="R123" s="485"/>
      <c r="S123" s="485"/>
      <c r="T123" s="390" t="s">
        <v>126</v>
      </c>
      <c r="U123" s="172"/>
      <c r="V123" s="133">
        <v>240000</v>
      </c>
      <c r="W123" s="134"/>
      <c r="X123" s="136"/>
      <c r="Y123" s="134" t="s">
        <v>2</v>
      </c>
      <c r="Z123" s="137">
        <v>12</v>
      </c>
      <c r="AA123" s="126" t="s">
        <v>49</v>
      </c>
      <c r="AB123" s="191">
        <f t="shared" si="34"/>
        <v>2880000</v>
      </c>
      <c r="AC123" s="139">
        <v>1430000</v>
      </c>
    </row>
    <row r="124" spans="1:29" s="25" customFormat="1" ht="12.95" customHeight="1" x14ac:dyDescent="0.3">
      <c r="A124" s="518"/>
      <c r="B124" s="507"/>
      <c r="C124" s="506"/>
      <c r="D124" s="507"/>
      <c r="E124" s="507"/>
      <c r="F124" s="71" t="s">
        <v>260</v>
      </c>
      <c r="G124" s="22"/>
      <c r="H124" s="36">
        <v>62000</v>
      </c>
      <c r="I124" s="169"/>
      <c r="J124" s="37"/>
      <c r="K124" s="169" t="s">
        <v>2</v>
      </c>
      <c r="L124" s="38">
        <v>12</v>
      </c>
      <c r="M124" s="39" t="s">
        <v>49</v>
      </c>
      <c r="N124" s="107">
        <f t="shared" si="36"/>
        <v>744000</v>
      </c>
      <c r="O124" s="484"/>
      <c r="P124" s="485"/>
      <c r="Q124" s="478"/>
      <c r="R124" s="485"/>
      <c r="S124" s="485"/>
      <c r="T124" s="390" t="s">
        <v>260</v>
      </c>
      <c r="U124" s="172"/>
      <c r="V124" s="133">
        <v>62000</v>
      </c>
      <c r="W124" s="134"/>
      <c r="X124" s="136"/>
      <c r="Y124" s="134" t="s">
        <v>2</v>
      </c>
      <c r="Z124" s="137">
        <v>12</v>
      </c>
      <c r="AA124" s="126" t="s">
        <v>49</v>
      </c>
      <c r="AB124" s="191">
        <f t="shared" si="34"/>
        <v>744000</v>
      </c>
      <c r="AC124" s="139">
        <v>309500</v>
      </c>
    </row>
    <row r="125" spans="1:29" s="25" customFormat="1" ht="12.95" customHeight="1" x14ac:dyDescent="0.3">
      <c r="A125" s="518"/>
      <c r="B125" s="507"/>
      <c r="C125" s="506"/>
      <c r="D125" s="507"/>
      <c r="E125" s="507"/>
      <c r="F125" s="71" t="s">
        <v>261</v>
      </c>
      <c r="G125" s="22"/>
      <c r="H125" s="36">
        <v>210000</v>
      </c>
      <c r="I125" s="169"/>
      <c r="J125" s="37"/>
      <c r="K125" s="169" t="s">
        <v>2</v>
      </c>
      <c r="L125" s="50">
        <v>6</v>
      </c>
      <c r="M125" s="39" t="s">
        <v>49</v>
      </c>
      <c r="N125" s="107">
        <f t="shared" si="36"/>
        <v>1260000</v>
      </c>
      <c r="O125" s="484"/>
      <c r="P125" s="485"/>
      <c r="Q125" s="478"/>
      <c r="R125" s="485"/>
      <c r="S125" s="485"/>
      <c r="T125" s="390" t="s">
        <v>261</v>
      </c>
      <c r="U125" s="172"/>
      <c r="V125" s="133">
        <v>210000</v>
      </c>
      <c r="W125" s="134"/>
      <c r="X125" s="136"/>
      <c r="Y125" s="134" t="s">
        <v>2</v>
      </c>
      <c r="Z125" s="371">
        <v>6</v>
      </c>
      <c r="AA125" s="126" t="s">
        <v>49</v>
      </c>
      <c r="AB125" s="191">
        <f t="shared" si="34"/>
        <v>1260000</v>
      </c>
      <c r="AC125" s="139">
        <v>649000</v>
      </c>
    </row>
    <row r="126" spans="1:29" s="25" customFormat="1" ht="12.95" customHeight="1" x14ac:dyDescent="0.3">
      <c r="A126" s="518"/>
      <c r="B126" s="507"/>
      <c r="C126" s="506"/>
      <c r="D126" s="507"/>
      <c r="E126" s="507"/>
      <c r="F126" s="71" t="s">
        <v>269</v>
      </c>
      <c r="G126" s="22"/>
      <c r="H126" s="36">
        <v>80000</v>
      </c>
      <c r="I126" s="169"/>
      <c r="J126" s="37"/>
      <c r="K126" s="169" t="s">
        <v>2</v>
      </c>
      <c r="L126" s="38">
        <v>12</v>
      </c>
      <c r="M126" s="39" t="s">
        <v>49</v>
      </c>
      <c r="N126" s="107">
        <f t="shared" si="29"/>
        <v>960000</v>
      </c>
      <c r="O126" s="484"/>
      <c r="P126" s="485"/>
      <c r="Q126" s="478"/>
      <c r="R126" s="485"/>
      <c r="S126" s="485"/>
      <c r="T126" s="390" t="s">
        <v>269</v>
      </c>
      <c r="U126" s="172"/>
      <c r="V126" s="133">
        <v>80000</v>
      </c>
      <c r="W126" s="134"/>
      <c r="X126" s="136"/>
      <c r="Y126" s="134" t="s">
        <v>2</v>
      </c>
      <c r="Z126" s="137">
        <v>12</v>
      </c>
      <c r="AA126" s="126" t="s">
        <v>49</v>
      </c>
      <c r="AB126" s="191">
        <f t="shared" si="34"/>
        <v>960000</v>
      </c>
      <c r="AC126" s="139">
        <v>399000</v>
      </c>
    </row>
    <row r="127" spans="1:29" s="25" customFormat="1" ht="12.95" customHeight="1" x14ac:dyDescent="0.3">
      <c r="A127" s="518"/>
      <c r="B127" s="507"/>
      <c r="C127" s="506"/>
      <c r="D127" s="507"/>
      <c r="E127" s="507"/>
      <c r="F127" s="21"/>
      <c r="G127" s="22"/>
      <c r="H127" s="36"/>
      <c r="I127" s="169"/>
      <c r="J127" s="37"/>
      <c r="K127" s="169"/>
      <c r="L127" s="50"/>
      <c r="M127" s="39"/>
      <c r="N127" s="107"/>
      <c r="O127" s="484"/>
      <c r="P127" s="485"/>
      <c r="Q127" s="478"/>
      <c r="R127" s="485"/>
      <c r="S127" s="485"/>
      <c r="T127" s="186" t="s">
        <v>351</v>
      </c>
      <c r="U127" s="172"/>
      <c r="V127" s="133">
        <v>600000</v>
      </c>
      <c r="W127" s="134" t="s">
        <v>2</v>
      </c>
      <c r="X127" s="136" t="s">
        <v>352</v>
      </c>
      <c r="Y127" s="134" t="s">
        <v>2</v>
      </c>
      <c r="Z127" s="371" t="s">
        <v>340</v>
      </c>
      <c r="AA127" s="126" t="s">
        <v>49</v>
      </c>
      <c r="AB127" s="191">
        <f>600000*1*6</f>
        <v>3600000</v>
      </c>
      <c r="AC127" s="139"/>
    </row>
    <row r="128" spans="1:29" s="25" customFormat="1" ht="12.95" customHeight="1" x14ac:dyDescent="0.3">
      <c r="A128" s="518"/>
      <c r="B128" s="507"/>
      <c r="C128" s="506"/>
      <c r="D128" s="507"/>
      <c r="E128" s="507"/>
      <c r="F128" s="69"/>
      <c r="G128" s="69"/>
      <c r="H128" s="40"/>
      <c r="I128" s="41"/>
      <c r="J128" s="45"/>
      <c r="K128" s="45"/>
      <c r="L128" s="44" t="s">
        <v>50</v>
      </c>
      <c r="M128" s="43"/>
      <c r="N128" s="108">
        <f>SUM(N117,N118)</f>
        <v>14710000</v>
      </c>
      <c r="O128" s="484"/>
      <c r="P128" s="485"/>
      <c r="Q128" s="478"/>
      <c r="R128" s="485"/>
      <c r="S128" s="485"/>
      <c r="T128" s="197"/>
      <c r="U128" s="197"/>
      <c r="V128" s="198"/>
      <c r="W128" s="199"/>
      <c r="X128" s="148"/>
      <c r="Y128" s="148"/>
      <c r="Z128" s="362" t="s">
        <v>50</v>
      </c>
      <c r="AA128" s="200"/>
      <c r="AB128" s="363">
        <f>SUM(AB117,AB118)</f>
        <v>21454000</v>
      </c>
      <c r="AC128" s="284">
        <f>SUM(AC120:AC126)</f>
        <v>4602500</v>
      </c>
    </row>
    <row r="129" spans="1:29" s="25" customFormat="1" ht="12.95" customHeight="1" x14ac:dyDescent="0.3">
      <c r="A129" s="453" t="s">
        <v>127</v>
      </c>
      <c r="B129" s="31"/>
      <c r="C129" s="225"/>
      <c r="D129" s="225"/>
      <c r="E129" s="68">
        <f>E130</f>
        <v>5774807124</v>
      </c>
      <c r="F129" s="66"/>
      <c r="G129" s="67"/>
      <c r="H129" s="32"/>
      <c r="I129" s="33"/>
      <c r="J129" s="220"/>
      <c r="K129" s="220"/>
      <c r="L129" s="220"/>
      <c r="M129" s="67"/>
      <c r="N129" s="109">
        <f>N130</f>
        <v>5774807124</v>
      </c>
      <c r="O129" s="456" t="s">
        <v>322</v>
      </c>
      <c r="P129" s="347"/>
      <c r="Q129" s="357"/>
      <c r="R129" s="357"/>
      <c r="S129" s="355">
        <f>S130</f>
        <v>6921308081</v>
      </c>
      <c r="T129" s="349"/>
      <c r="U129" s="350"/>
      <c r="V129" s="351"/>
      <c r="W129" s="352"/>
      <c r="X129" s="353"/>
      <c r="Y129" s="353"/>
      <c r="Z129" s="353"/>
      <c r="AA129" s="350"/>
      <c r="AB129" s="387">
        <f>AB130</f>
        <v>6921308081</v>
      </c>
      <c r="AC129" s="139"/>
    </row>
    <row r="130" spans="1:29" s="25" customFormat="1" ht="12.95" customHeight="1" x14ac:dyDescent="0.3">
      <c r="A130" s="454"/>
      <c r="B130" s="527" t="s">
        <v>127</v>
      </c>
      <c r="C130" s="223"/>
      <c r="D130" s="225"/>
      <c r="E130" s="232">
        <f>E131+E161+E167+E175+E180+E193+E197+E203+E209+E224+E225+E226+E227+E228+E229+E232+E233+E234+E235+E236+E239+E240+E241+E242+E243+E256</f>
        <v>5774807124</v>
      </c>
      <c r="F130" s="66"/>
      <c r="G130" s="67"/>
      <c r="H130" s="32"/>
      <c r="I130" s="33"/>
      <c r="J130" s="220"/>
      <c r="K130" s="220"/>
      <c r="L130" s="220"/>
      <c r="M130" s="67"/>
      <c r="N130" s="106">
        <f>N131+N132+N165+N166+N173+N174+N175+N180+N196+N201+N202+N208+N222+N223+N224+N225+N226+N227+N228+N231+N232+N233+N234+N235+N238+N239+N240+N241+N242+N256+N245</f>
        <v>5774807124</v>
      </c>
      <c r="O130" s="457"/>
      <c r="P130" s="460" t="s">
        <v>127</v>
      </c>
      <c r="Q130" s="325"/>
      <c r="R130" s="357"/>
      <c r="S130" s="391">
        <f>S131+S161+S167+S175+S180+S193+S197+S203+S209+S224+S225+S226+S227+S228+S229+S232+S233+S234+S235+S236+S239+S246+S240+S241+S242+S243+S256+S247+S250+S251+S252+S255</f>
        <v>6921308081</v>
      </c>
      <c r="T130" s="349"/>
      <c r="U130" s="350"/>
      <c r="V130" s="351"/>
      <c r="W130" s="352"/>
      <c r="X130" s="353"/>
      <c r="Y130" s="353"/>
      <c r="Z130" s="353"/>
      <c r="AA130" s="350"/>
      <c r="AB130" s="360">
        <f>AB131+AB132+AB165+AB166+AB173+AB174+AB175+AB180+AB196+AB201+AB202+AB208+AB222+AB223+AB224+AB225+AB226+AB227+AB228+AB231+AB232+AB233+AB234+AB235+AB238+AB239+AB240+AB241+AB242+AB243+AB256+AB244+AB246+AB249+AB250+AB251+AB254+AB255</f>
        <v>6921308081</v>
      </c>
      <c r="AC130" s="139"/>
    </row>
    <row r="131" spans="1:29" s="25" customFormat="1" ht="12.95" customHeight="1" x14ac:dyDescent="0.3">
      <c r="A131" s="454"/>
      <c r="B131" s="528"/>
      <c r="C131" s="453" t="s">
        <v>5</v>
      </c>
      <c r="D131" s="223"/>
      <c r="E131" s="450">
        <f>N131+N132</f>
        <v>773990460</v>
      </c>
      <c r="F131" s="18"/>
      <c r="G131" s="19"/>
      <c r="H131" s="233"/>
      <c r="I131" s="234"/>
      <c r="J131" s="20"/>
      <c r="K131" s="20"/>
      <c r="L131" s="24" t="s">
        <v>129</v>
      </c>
      <c r="M131" s="20"/>
      <c r="N131" s="212">
        <f>N138+N145+N152+N159</f>
        <v>399000000</v>
      </c>
      <c r="O131" s="457"/>
      <c r="P131" s="461"/>
      <c r="Q131" s="456" t="s">
        <v>5</v>
      </c>
      <c r="R131" s="325"/>
      <c r="S131" s="463">
        <f>AB131+AB132</f>
        <v>767106150</v>
      </c>
      <c r="T131" s="365"/>
      <c r="U131" s="187"/>
      <c r="V131" s="419"/>
      <c r="W131" s="420"/>
      <c r="X131" s="189"/>
      <c r="Y131" s="189"/>
      <c r="Z131" s="193" t="s">
        <v>129</v>
      </c>
      <c r="AA131" s="189"/>
      <c r="AB131" s="393">
        <f>AB138+AB145+AB152+AB159</f>
        <v>390700000</v>
      </c>
      <c r="AC131" s="139"/>
    </row>
    <row r="132" spans="1:29" s="25" customFormat="1" ht="12.95" customHeight="1" x14ac:dyDescent="0.3">
      <c r="A132" s="454"/>
      <c r="B132" s="528"/>
      <c r="C132" s="454"/>
      <c r="D132" s="224"/>
      <c r="E132" s="452"/>
      <c r="F132" s="70"/>
      <c r="G132" s="69"/>
      <c r="H132" s="181"/>
      <c r="I132" s="182"/>
      <c r="J132" s="45"/>
      <c r="K132" s="45"/>
      <c r="L132" s="45" t="s">
        <v>130</v>
      </c>
      <c r="M132" s="45"/>
      <c r="N132" s="235">
        <f>N139+N146+N153+N160</f>
        <v>374990460</v>
      </c>
      <c r="O132" s="457"/>
      <c r="P132" s="461"/>
      <c r="Q132" s="457"/>
      <c r="R132" s="327"/>
      <c r="S132" s="464"/>
      <c r="T132" s="368"/>
      <c r="U132" s="197"/>
      <c r="V132" s="421"/>
      <c r="W132" s="422"/>
      <c r="X132" s="148"/>
      <c r="Y132" s="148"/>
      <c r="Z132" s="148" t="s">
        <v>130</v>
      </c>
      <c r="AA132" s="148"/>
      <c r="AB132" s="423">
        <f>AB139+AB146+AB153+AB160</f>
        <v>376406150</v>
      </c>
      <c r="AC132" s="139"/>
    </row>
    <row r="133" spans="1:29" s="25" customFormat="1" ht="12.95" customHeight="1" x14ac:dyDescent="0.3">
      <c r="A133" s="454"/>
      <c r="B133" s="528"/>
      <c r="C133" s="454"/>
      <c r="D133" s="227" t="s">
        <v>128</v>
      </c>
      <c r="E133" s="450">
        <f>SUM(N138:N139)</f>
        <v>208600950</v>
      </c>
      <c r="F133" s="178" t="s">
        <v>151</v>
      </c>
      <c r="G133" s="22"/>
      <c r="H133" s="36"/>
      <c r="I133" s="169"/>
      <c r="J133" s="37"/>
      <c r="K133" s="39"/>
      <c r="L133" s="39"/>
      <c r="M133" s="39"/>
      <c r="N133" s="107">
        <v>52800000</v>
      </c>
      <c r="O133" s="457"/>
      <c r="P133" s="461"/>
      <c r="Q133" s="457"/>
      <c r="R133" s="192" t="s">
        <v>128</v>
      </c>
      <c r="S133" s="463">
        <f>SUM(AB138:AB139)</f>
        <v>193344670</v>
      </c>
      <c r="T133" s="186" t="s">
        <v>151</v>
      </c>
      <c r="U133" s="172"/>
      <c r="V133" s="133"/>
      <c r="W133" s="134"/>
      <c r="X133" s="136"/>
      <c r="Y133" s="126"/>
      <c r="Z133" s="126"/>
      <c r="AA133" s="126"/>
      <c r="AB133" s="191">
        <v>52800000</v>
      </c>
      <c r="AC133" s="139"/>
    </row>
    <row r="134" spans="1:29" s="25" customFormat="1" ht="12.95" customHeight="1" x14ac:dyDescent="0.3">
      <c r="A134" s="454"/>
      <c r="B134" s="528"/>
      <c r="C134" s="454"/>
      <c r="D134" s="227" t="s">
        <v>222</v>
      </c>
      <c r="E134" s="451"/>
      <c r="F134" s="178" t="s">
        <v>155</v>
      </c>
      <c r="G134" s="22"/>
      <c r="H134" s="36"/>
      <c r="I134" s="169"/>
      <c r="J134" s="37"/>
      <c r="K134" s="39"/>
      <c r="L134" s="39"/>
      <c r="M134" s="39"/>
      <c r="N134" s="107">
        <v>52881370</v>
      </c>
      <c r="O134" s="457"/>
      <c r="P134" s="461"/>
      <c r="Q134" s="457"/>
      <c r="R134" s="192" t="s">
        <v>222</v>
      </c>
      <c r="S134" s="465"/>
      <c r="T134" s="186" t="s">
        <v>155</v>
      </c>
      <c r="U134" s="172"/>
      <c r="V134" s="133"/>
      <c r="W134" s="134"/>
      <c r="X134" s="136"/>
      <c r="Y134" s="126"/>
      <c r="Z134" s="126"/>
      <c r="AA134" s="126"/>
      <c r="AB134" s="191">
        <v>39641700</v>
      </c>
      <c r="AC134" s="139"/>
    </row>
    <row r="135" spans="1:29" s="25" customFormat="1" ht="12.95" customHeight="1" x14ac:dyDescent="0.3">
      <c r="A135" s="454"/>
      <c r="B135" s="528"/>
      <c r="C135" s="454"/>
      <c r="D135" s="227" t="s">
        <v>223</v>
      </c>
      <c r="E135" s="451"/>
      <c r="F135" s="178" t="s">
        <v>156</v>
      </c>
      <c r="G135" s="22"/>
      <c r="H135" s="36"/>
      <c r="I135" s="169"/>
      <c r="J135" s="37"/>
      <c r="K135" s="39"/>
      <c r="L135" s="39"/>
      <c r="M135" s="39"/>
      <c r="N135" s="107">
        <v>18734580</v>
      </c>
      <c r="O135" s="457"/>
      <c r="P135" s="461"/>
      <c r="Q135" s="457"/>
      <c r="R135" s="192" t="s">
        <v>223</v>
      </c>
      <c r="S135" s="465"/>
      <c r="T135" s="186" t="s">
        <v>156</v>
      </c>
      <c r="U135" s="172"/>
      <c r="V135" s="133"/>
      <c r="W135" s="134"/>
      <c r="X135" s="136"/>
      <c r="Y135" s="126"/>
      <c r="Z135" s="126"/>
      <c r="AA135" s="126"/>
      <c r="AB135" s="191">
        <v>18734580</v>
      </c>
      <c r="AC135" s="139"/>
    </row>
    <row r="136" spans="1:29" s="25" customFormat="1" ht="12.95" customHeight="1" x14ac:dyDescent="0.3">
      <c r="A136" s="454"/>
      <c r="B136" s="528"/>
      <c r="C136" s="454"/>
      <c r="D136" s="227"/>
      <c r="E136" s="451"/>
      <c r="F136" s="178" t="s">
        <v>153</v>
      </c>
      <c r="G136" s="22"/>
      <c r="H136" s="36"/>
      <c r="I136" s="169"/>
      <c r="J136" s="37"/>
      <c r="K136" s="39"/>
      <c r="L136" s="39"/>
      <c r="M136" s="39"/>
      <c r="N136" s="107">
        <v>60775000</v>
      </c>
      <c r="O136" s="457"/>
      <c r="P136" s="461"/>
      <c r="Q136" s="457"/>
      <c r="R136" s="192"/>
      <c r="S136" s="465"/>
      <c r="T136" s="186" t="s">
        <v>153</v>
      </c>
      <c r="U136" s="172"/>
      <c r="V136" s="133"/>
      <c r="W136" s="134"/>
      <c r="X136" s="136"/>
      <c r="Y136" s="126"/>
      <c r="Z136" s="126"/>
      <c r="AA136" s="126"/>
      <c r="AB136" s="191">
        <v>60775000</v>
      </c>
      <c r="AC136" s="139"/>
    </row>
    <row r="137" spans="1:29" s="25" customFormat="1" ht="12.95" customHeight="1" x14ac:dyDescent="0.3">
      <c r="A137" s="454"/>
      <c r="B137" s="528"/>
      <c r="C137" s="454"/>
      <c r="D137" s="227"/>
      <c r="E137" s="451"/>
      <c r="F137" s="178" t="s">
        <v>154</v>
      </c>
      <c r="G137" s="22"/>
      <c r="H137" s="36"/>
      <c r="I137" s="169"/>
      <c r="J137" s="37"/>
      <c r="K137" s="39"/>
      <c r="L137" s="39"/>
      <c r="M137" s="39"/>
      <c r="N137" s="107">
        <v>23410000</v>
      </c>
      <c r="O137" s="457"/>
      <c r="P137" s="461"/>
      <c r="Q137" s="457"/>
      <c r="R137" s="192"/>
      <c r="S137" s="465"/>
      <c r="T137" s="186" t="s">
        <v>154</v>
      </c>
      <c r="U137" s="172"/>
      <c r="V137" s="133"/>
      <c r="W137" s="134"/>
      <c r="X137" s="136"/>
      <c r="Y137" s="126"/>
      <c r="Z137" s="126"/>
      <c r="AA137" s="126"/>
      <c r="AB137" s="191">
        <v>21393390</v>
      </c>
      <c r="AC137" s="139"/>
    </row>
    <row r="138" spans="1:29" s="25" customFormat="1" ht="12.95" customHeight="1" x14ac:dyDescent="0.3">
      <c r="A138" s="454"/>
      <c r="B138" s="528"/>
      <c r="C138" s="454"/>
      <c r="D138" s="227"/>
      <c r="E138" s="451"/>
      <c r="F138" s="179"/>
      <c r="G138" s="22"/>
      <c r="H138" s="36"/>
      <c r="I138" s="169"/>
      <c r="J138" s="37"/>
      <c r="K138" s="39"/>
      <c r="L138" s="24" t="s">
        <v>129</v>
      </c>
      <c r="M138" s="39"/>
      <c r="N138" s="107">
        <f>N133+N136</f>
        <v>113575000</v>
      </c>
      <c r="O138" s="457"/>
      <c r="P138" s="461"/>
      <c r="Q138" s="457"/>
      <c r="R138" s="192"/>
      <c r="S138" s="465"/>
      <c r="T138" s="194"/>
      <c r="U138" s="172"/>
      <c r="V138" s="133"/>
      <c r="W138" s="134"/>
      <c r="X138" s="136"/>
      <c r="Y138" s="126"/>
      <c r="Z138" s="193" t="s">
        <v>129</v>
      </c>
      <c r="AA138" s="126"/>
      <c r="AB138" s="191">
        <f>AB133+AB136</f>
        <v>113575000</v>
      </c>
      <c r="AC138" s="139"/>
    </row>
    <row r="139" spans="1:29" s="25" customFormat="1" ht="12.95" customHeight="1" x14ac:dyDescent="0.3">
      <c r="A139" s="454"/>
      <c r="B139" s="528"/>
      <c r="C139" s="454"/>
      <c r="D139" s="227"/>
      <c r="E139" s="452"/>
      <c r="F139" s="180"/>
      <c r="G139" s="69"/>
      <c r="H139" s="181"/>
      <c r="I139" s="182"/>
      <c r="J139" s="45"/>
      <c r="K139" s="45"/>
      <c r="L139" s="45" t="s">
        <v>130</v>
      </c>
      <c r="M139" s="45"/>
      <c r="N139" s="173">
        <f>N134+N135+N137</f>
        <v>95025950</v>
      </c>
      <c r="O139" s="457"/>
      <c r="P139" s="461"/>
      <c r="Q139" s="457"/>
      <c r="R139" s="192"/>
      <c r="S139" s="464"/>
      <c r="T139" s="196"/>
      <c r="U139" s="197"/>
      <c r="V139" s="421"/>
      <c r="W139" s="422"/>
      <c r="X139" s="148"/>
      <c r="Y139" s="148"/>
      <c r="Z139" s="148" t="s">
        <v>130</v>
      </c>
      <c r="AA139" s="148"/>
      <c r="AB139" s="201">
        <f>AB134+AB135+AB137</f>
        <v>79769670</v>
      </c>
      <c r="AC139" s="139"/>
    </row>
    <row r="140" spans="1:29" s="25" customFormat="1" ht="12.95" customHeight="1" x14ac:dyDescent="0.3">
      <c r="A140" s="454"/>
      <c r="B140" s="528"/>
      <c r="C140" s="454"/>
      <c r="D140" s="223" t="s">
        <v>224</v>
      </c>
      <c r="E140" s="450">
        <f>SUM(N145:N146)</f>
        <v>205072840</v>
      </c>
      <c r="F140" s="178" t="s">
        <v>151</v>
      </c>
      <c r="G140" s="19"/>
      <c r="H140" s="36"/>
      <c r="I140" s="169"/>
      <c r="J140" s="37"/>
      <c r="K140" s="39"/>
      <c r="L140" s="39"/>
      <c r="M140" s="39"/>
      <c r="N140" s="107">
        <v>52800000</v>
      </c>
      <c r="O140" s="457"/>
      <c r="P140" s="461"/>
      <c r="Q140" s="457"/>
      <c r="R140" s="325" t="s">
        <v>224</v>
      </c>
      <c r="S140" s="463">
        <f>SUM(AB145:AB146)</f>
        <v>213164810</v>
      </c>
      <c r="T140" s="186" t="s">
        <v>151</v>
      </c>
      <c r="U140" s="187"/>
      <c r="V140" s="133"/>
      <c r="W140" s="134"/>
      <c r="X140" s="136"/>
      <c r="Y140" s="126"/>
      <c r="Z140" s="126"/>
      <c r="AA140" s="126"/>
      <c r="AB140" s="191">
        <v>52800000</v>
      </c>
      <c r="AC140" s="139"/>
    </row>
    <row r="141" spans="1:29" s="25" customFormat="1" ht="12.95" customHeight="1" x14ac:dyDescent="0.3">
      <c r="A141" s="454"/>
      <c r="B141" s="528"/>
      <c r="C141" s="454"/>
      <c r="D141" s="229"/>
      <c r="E141" s="451"/>
      <c r="F141" s="178" t="s">
        <v>155</v>
      </c>
      <c r="G141" s="22"/>
      <c r="H141" s="36"/>
      <c r="I141" s="169"/>
      <c r="J141" s="37"/>
      <c r="K141" s="39"/>
      <c r="L141" s="39"/>
      <c r="M141" s="39"/>
      <c r="N141" s="107">
        <v>59997260</v>
      </c>
      <c r="O141" s="457"/>
      <c r="P141" s="461"/>
      <c r="Q141" s="457"/>
      <c r="R141" s="326"/>
      <c r="S141" s="465"/>
      <c r="T141" s="186" t="s">
        <v>155</v>
      </c>
      <c r="U141" s="172"/>
      <c r="V141" s="133"/>
      <c r="W141" s="134"/>
      <c r="X141" s="136"/>
      <c r="Y141" s="126"/>
      <c r="Z141" s="126"/>
      <c r="AA141" s="126"/>
      <c r="AB141" s="191">
        <v>67785350</v>
      </c>
      <c r="AC141" s="139"/>
    </row>
    <row r="142" spans="1:29" s="25" customFormat="1" ht="12.95" customHeight="1" x14ac:dyDescent="0.3">
      <c r="A142" s="454"/>
      <c r="B142" s="528"/>
      <c r="C142" s="454"/>
      <c r="D142" s="229"/>
      <c r="E142" s="451"/>
      <c r="F142" s="178" t="s">
        <v>156</v>
      </c>
      <c r="G142" s="22"/>
      <c r="H142" s="36"/>
      <c r="I142" s="169"/>
      <c r="J142" s="37"/>
      <c r="K142" s="39"/>
      <c r="L142" s="39"/>
      <c r="M142" s="39"/>
      <c r="N142" s="107">
        <v>18734580</v>
      </c>
      <c r="O142" s="457"/>
      <c r="P142" s="461"/>
      <c r="Q142" s="457"/>
      <c r="R142" s="326"/>
      <c r="S142" s="465"/>
      <c r="T142" s="186" t="s">
        <v>156</v>
      </c>
      <c r="U142" s="172"/>
      <c r="V142" s="133"/>
      <c r="W142" s="134"/>
      <c r="X142" s="136"/>
      <c r="Y142" s="126"/>
      <c r="Z142" s="126"/>
      <c r="AA142" s="126"/>
      <c r="AB142" s="191">
        <v>18734580</v>
      </c>
      <c r="AC142" s="139"/>
    </row>
    <row r="143" spans="1:29" s="25" customFormat="1" ht="12.95" customHeight="1" x14ac:dyDescent="0.3">
      <c r="A143" s="454"/>
      <c r="B143" s="528"/>
      <c r="C143" s="454"/>
      <c r="D143" s="229"/>
      <c r="E143" s="451"/>
      <c r="F143" s="178" t="s">
        <v>153</v>
      </c>
      <c r="G143" s="22"/>
      <c r="H143" s="36"/>
      <c r="I143" s="169"/>
      <c r="J143" s="37"/>
      <c r="K143" s="39"/>
      <c r="L143" s="39"/>
      <c r="M143" s="39"/>
      <c r="N143" s="107">
        <v>9165000</v>
      </c>
      <c r="O143" s="457"/>
      <c r="P143" s="461"/>
      <c r="Q143" s="457"/>
      <c r="R143" s="326"/>
      <c r="S143" s="465"/>
      <c r="T143" s="186" t="s">
        <v>153</v>
      </c>
      <c r="U143" s="172"/>
      <c r="V143" s="133"/>
      <c r="W143" s="134"/>
      <c r="X143" s="136"/>
      <c r="Y143" s="126"/>
      <c r="Z143" s="126"/>
      <c r="AA143" s="126"/>
      <c r="AB143" s="191">
        <v>9165000</v>
      </c>
      <c r="AC143" s="139"/>
    </row>
    <row r="144" spans="1:29" s="25" customFormat="1" ht="12.95" customHeight="1" x14ac:dyDescent="0.3">
      <c r="A144" s="454"/>
      <c r="B144" s="528"/>
      <c r="C144" s="454"/>
      <c r="D144" s="229"/>
      <c r="E144" s="451"/>
      <c r="F144" s="178" t="s">
        <v>154</v>
      </c>
      <c r="G144" s="22"/>
      <c r="H144" s="36"/>
      <c r="I144" s="169"/>
      <c r="J144" s="37"/>
      <c r="K144" s="39"/>
      <c r="L144" s="39"/>
      <c r="M144" s="39"/>
      <c r="N144" s="107">
        <v>64376000</v>
      </c>
      <c r="O144" s="457"/>
      <c r="P144" s="461"/>
      <c r="Q144" s="457"/>
      <c r="R144" s="326"/>
      <c r="S144" s="465"/>
      <c r="T144" s="186" t="s">
        <v>154</v>
      </c>
      <c r="U144" s="172"/>
      <c r="V144" s="133"/>
      <c r="W144" s="134"/>
      <c r="X144" s="136"/>
      <c r="Y144" s="126"/>
      <c r="Z144" s="126"/>
      <c r="AA144" s="126"/>
      <c r="AB144" s="191">
        <v>64679880</v>
      </c>
      <c r="AC144" s="139"/>
    </row>
    <row r="145" spans="1:29" s="25" customFormat="1" ht="12.95" customHeight="1" x14ac:dyDescent="0.3">
      <c r="A145" s="454"/>
      <c r="B145" s="528"/>
      <c r="C145" s="454"/>
      <c r="D145" s="229"/>
      <c r="E145" s="451"/>
      <c r="F145" s="179"/>
      <c r="G145" s="22"/>
      <c r="H145" s="36"/>
      <c r="I145" s="169"/>
      <c r="J145" s="37"/>
      <c r="K145" s="39"/>
      <c r="L145" s="24" t="s">
        <v>129</v>
      </c>
      <c r="M145" s="39"/>
      <c r="N145" s="107">
        <f>N140+N143</f>
        <v>61965000</v>
      </c>
      <c r="O145" s="457"/>
      <c r="P145" s="461"/>
      <c r="Q145" s="457"/>
      <c r="R145" s="326"/>
      <c r="S145" s="465"/>
      <c r="T145" s="194"/>
      <c r="U145" s="172"/>
      <c r="V145" s="133"/>
      <c r="W145" s="134"/>
      <c r="X145" s="136"/>
      <c r="Y145" s="126"/>
      <c r="Z145" s="193" t="s">
        <v>129</v>
      </c>
      <c r="AA145" s="126"/>
      <c r="AB145" s="191">
        <f>AB140+AB143</f>
        <v>61965000</v>
      </c>
      <c r="AC145" s="139"/>
    </row>
    <row r="146" spans="1:29" s="25" customFormat="1" ht="12.95" customHeight="1" x14ac:dyDescent="0.3">
      <c r="A146" s="454"/>
      <c r="B146" s="528"/>
      <c r="C146" s="454"/>
      <c r="D146" s="224"/>
      <c r="E146" s="452"/>
      <c r="F146" s="180"/>
      <c r="G146" s="69"/>
      <c r="H146" s="181"/>
      <c r="I146" s="182"/>
      <c r="J146" s="45"/>
      <c r="K146" s="45"/>
      <c r="L146" s="45" t="s">
        <v>130</v>
      </c>
      <c r="M146" s="45"/>
      <c r="N146" s="173">
        <f>N141+N142+N144</f>
        <v>143107840</v>
      </c>
      <c r="O146" s="457"/>
      <c r="P146" s="461"/>
      <c r="Q146" s="457"/>
      <c r="R146" s="327"/>
      <c r="S146" s="464"/>
      <c r="T146" s="196"/>
      <c r="U146" s="197"/>
      <c r="V146" s="421"/>
      <c r="W146" s="422"/>
      <c r="X146" s="148"/>
      <c r="Y146" s="148"/>
      <c r="Z146" s="148" t="s">
        <v>130</v>
      </c>
      <c r="AA146" s="148"/>
      <c r="AB146" s="201">
        <f>AB141+AB142+AB144</f>
        <v>151199810</v>
      </c>
      <c r="AC146" s="139"/>
    </row>
    <row r="147" spans="1:29" s="25" customFormat="1" ht="12.95" customHeight="1" x14ac:dyDescent="0.3">
      <c r="A147" s="454"/>
      <c r="B147" s="528"/>
      <c r="C147" s="454"/>
      <c r="D147" s="223" t="s">
        <v>300</v>
      </c>
      <c r="E147" s="450">
        <f>SUM(N152:N153)</f>
        <v>250648670</v>
      </c>
      <c r="F147" s="178" t="s">
        <v>151</v>
      </c>
      <c r="G147" s="19"/>
      <c r="H147" s="36"/>
      <c r="I147" s="169"/>
      <c r="J147" s="37"/>
      <c r="K147" s="39"/>
      <c r="L147" s="39"/>
      <c r="M147" s="39"/>
      <c r="N147" s="107">
        <v>79200000</v>
      </c>
      <c r="O147" s="457"/>
      <c r="P147" s="461"/>
      <c r="Q147" s="457"/>
      <c r="R147" s="325" t="s">
        <v>300</v>
      </c>
      <c r="S147" s="463">
        <f>SUM(AB152:AB153)</f>
        <v>250928670</v>
      </c>
      <c r="T147" s="186" t="s">
        <v>151</v>
      </c>
      <c r="U147" s="187"/>
      <c r="V147" s="133"/>
      <c r="W147" s="134"/>
      <c r="X147" s="136"/>
      <c r="Y147" s="126"/>
      <c r="Z147" s="126"/>
      <c r="AA147" s="126"/>
      <c r="AB147" s="191">
        <v>79200000</v>
      </c>
      <c r="AC147" s="139"/>
    </row>
    <row r="148" spans="1:29" s="25" customFormat="1" ht="12.95" customHeight="1" x14ac:dyDescent="0.3">
      <c r="A148" s="454"/>
      <c r="B148" s="528"/>
      <c r="C148" s="454"/>
      <c r="D148" s="229" t="s">
        <v>299</v>
      </c>
      <c r="E148" s="451"/>
      <c r="F148" s="178" t="s">
        <v>155</v>
      </c>
      <c r="G148" s="22"/>
      <c r="H148" s="36"/>
      <c r="I148" s="169"/>
      <c r="J148" s="37"/>
      <c r="K148" s="39"/>
      <c r="L148" s="39"/>
      <c r="M148" s="39"/>
      <c r="N148" s="107">
        <v>50474090</v>
      </c>
      <c r="O148" s="457"/>
      <c r="P148" s="461"/>
      <c r="Q148" s="457"/>
      <c r="R148" s="326" t="s">
        <v>299</v>
      </c>
      <c r="S148" s="465"/>
      <c r="T148" s="186" t="s">
        <v>155</v>
      </c>
      <c r="U148" s="172"/>
      <c r="V148" s="133"/>
      <c r="W148" s="134"/>
      <c r="X148" s="136"/>
      <c r="Y148" s="126"/>
      <c r="Z148" s="126"/>
      <c r="AA148" s="126"/>
      <c r="AB148" s="191">
        <v>50474090</v>
      </c>
      <c r="AC148" s="139"/>
    </row>
    <row r="149" spans="1:29" s="25" customFormat="1" ht="12.95" customHeight="1" x14ac:dyDescent="0.3">
      <c r="A149" s="454"/>
      <c r="B149" s="528"/>
      <c r="C149" s="454"/>
      <c r="D149" s="229"/>
      <c r="E149" s="451"/>
      <c r="F149" s="178" t="s">
        <v>156</v>
      </c>
      <c r="G149" s="22"/>
      <c r="H149" s="36"/>
      <c r="I149" s="169"/>
      <c r="J149" s="37"/>
      <c r="K149" s="39"/>
      <c r="L149" s="39"/>
      <c r="M149" s="39"/>
      <c r="N149" s="107">
        <v>18734580</v>
      </c>
      <c r="O149" s="457"/>
      <c r="P149" s="461"/>
      <c r="Q149" s="457"/>
      <c r="R149" s="326"/>
      <c r="S149" s="465"/>
      <c r="T149" s="186" t="s">
        <v>156</v>
      </c>
      <c r="U149" s="172"/>
      <c r="V149" s="133"/>
      <c r="W149" s="134"/>
      <c r="X149" s="136"/>
      <c r="Y149" s="126"/>
      <c r="Z149" s="126"/>
      <c r="AA149" s="126"/>
      <c r="AB149" s="191">
        <v>18734580</v>
      </c>
      <c r="AC149" s="139"/>
    </row>
    <row r="150" spans="1:29" s="25" customFormat="1" ht="12.95" customHeight="1" x14ac:dyDescent="0.3">
      <c r="A150" s="454"/>
      <c r="B150" s="528"/>
      <c r="C150" s="454"/>
      <c r="D150" s="229"/>
      <c r="E150" s="451"/>
      <c r="F150" s="178" t="s">
        <v>153</v>
      </c>
      <c r="G150" s="22"/>
      <c r="H150" s="36"/>
      <c r="I150" s="169"/>
      <c r="J150" s="37"/>
      <c r="K150" s="39"/>
      <c r="L150" s="39"/>
      <c r="M150" s="39"/>
      <c r="N150" s="107">
        <v>95750000</v>
      </c>
      <c r="O150" s="457"/>
      <c r="P150" s="461"/>
      <c r="Q150" s="457"/>
      <c r="R150" s="326"/>
      <c r="S150" s="465"/>
      <c r="T150" s="186" t="s">
        <v>153</v>
      </c>
      <c r="U150" s="172"/>
      <c r="V150" s="133"/>
      <c r="W150" s="134"/>
      <c r="X150" s="136"/>
      <c r="Y150" s="126"/>
      <c r="Z150" s="126"/>
      <c r="AA150" s="126"/>
      <c r="AB150" s="191">
        <v>87450000</v>
      </c>
      <c r="AC150" s="139"/>
    </row>
    <row r="151" spans="1:29" s="25" customFormat="1" ht="12.95" customHeight="1" x14ac:dyDescent="0.3">
      <c r="A151" s="454"/>
      <c r="B151" s="528"/>
      <c r="C151" s="454"/>
      <c r="D151" s="229"/>
      <c r="E151" s="451"/>
      <c r="F151" s="178" t="s">
        <v>154</v>
      </c>
      <c r="G151" s="22"/>
      <c r="H151" s="36"/>
      <c r="I151" s="169"/>
      <c r="J151" s="37"/>
      <c r="K151" s="39"/>
      <c r="L151" s="39"/>
      <c r="M151" s="39"/>
      <c r="N151" s="107">
        <v>6490000</v>
      </c>
      <c r="O151" s="457"/>
      <c r="P151" s="461"/>
      <c r="Q151" s="457"/>
      <c r="R151" s="326"/>
      <c r="S151" s="465"/>
      <c r="T151" s="186" t="s">
        <v>154</v>
      </c>
      <c r="U151" s="172"/>
      <c r="V151" s="133"/>
      <c r="W151" s="134"/>
      <c r="X151" s="136"/>
      <c r="Y151" s="126"/>
      <c r="Z151" s="126"/>
      <c r="AA151" s="126"/>
      <c r="AB151" s="191">
        <v>15070000</v>
      </c>
      <c r="AC151" s="139"/>
    </row>
    <row r="152" spans="1:29" s="25" customFormat="1" ht="12.95" customHeight="1" x14ac:dyDescent="0.3">
      <c r="A152" s="454"/>
      <c r="B152" s="528"/>
      <c r="C152" s="454"/>
      <c r="D152" s="229"/>
      <c r="E152" s="451"/>
      <c r="F152" s="179"/>
      <c r="G152" s="22"/>
      <c r="H152" s="36"/>
      <c r="I152" s="169"/>
      <c r="J152" s="37"/>
      <c r="K152" s="39"/>
      <c r="L152" s="24" t="s">
        <v>129</v>
      </c>
      <c r="M152" s="39"/>
      <c r="N152" s="107">
        <f>N147+N150</f>
        <v>174950000</v>
      </c>
      <c r="O152" s="457"/>
      <c r="P152" s="461"/>
      <c r="Q152" s="457"/>
      <c r="R152" s="326"/>
      <c r="S152" s="465"/>
      <c r="T152" s="194"/>
      <c r="U152" s="172"/>
      <c r="V152" s="133"/>
      <c r="W152" s="134"/>
      <c r="X152" s="136"/>
      <c r="Y152" s="126"/>
      <c r="Z152" s="193" t="s">
        <v>129</v>
      </c>
      <c r="AA152" s="126"/>
      <c r="AB152" s="191">
        <f>AB147+AB150</f>
        <v>166650000</v>
      </c>
      <c r="AC152" s="139"/>
    </row>
    <row r="153" spans="1:29" s="25" customFormat="1" ht="12.95" customHeight="1" x14ac:dyDescent="0.3">
      <c r="A153" s="454"/>
      <c r="B153" s="528"/>
      <c r="C153" s="454"/>
      <c r="D153" s="224"/>
      <c r="E153" s="452"/>
      <c r="F153" s="180"/>
      <c r="G153" s="69"/>
      <c r="H153" s="181"/>
      <c r="I153" s="182"/>
      <c r="J153" s="45"/>
      <c r="K153" s="45"/>
      <c r="L153" s="45" t="s">
        <v>130</v>
      </c>
      <c r="M153" s="45"/>
      <c r="N153" s="173">
        <f>N148+N149+N151</f>
        <v>75698670</v>
      </c>
      <c r="O153" s="457"/>
      <c r="P153" s="461"/>
      <c r="Q153" s="457"/>
      <c r="R153" s="327"/>
      <c r="S153" s="464"/>
      <c r="T153" s="196"/>
      <c r="U153" s="197"/>
      <c r="V153" s="421"/>
      <c r="W153" s="422"/>
      <c r="X153" s="148"/>
      <c r="Y153" s="148"/>
      <c r="Z153" s="148" t="s">
        <v>130</v>
      </c>
      <c r="AA153" s="148"/>
      <c r="AB153" s="201">
        <f>AB148+AB149+AB151</f>
        <v>84278670</v>
      </c>
      <c r="AC153" s="139"/>
    </row>
    <row r="154" spans="1:29" s="25" customFormat="1" ht="12.95" customHeight="1" x14ac:dyDescent="0.3">
      <c r="A154" s="454"/>
      <c r="B154" s="528"/>
      <c r="C154" s="454"/>
      <c r="D154" s="223" t="s">
        <v>225</v>
      </c>
      <c r="E154" s="450">
        <f>SUM(N159:N160)</f>
        <v>109668000</v>
      </c>
      <c r="F154" s="178" t="s">
        <v>151</v>
      </c>
      <c r="G154" s="19"/>
      <c r="H154" s="36"/>
      <c r="I154" s="169"/>
      <c r="J154" s="37"/>
      <c r="K154" s="39"/>
      <c r="L154" s="39"/>
      <c r="M154" s="39"/>
      <c r="N154" s="107">
        <v>26400000</v>
      </c>
      <c r="O154" s="457"/>
      <c r="P154" s="461"/>
      <c r="Q154" s="457"/>
      <c r="R154" s="325" t="s">
        <v>225</v>
      </c>
      <c r="S154" s="463">
        <f>SUM(AB159:AB160)</f>
        <v>109668000</v>
      </c>
      <c r="T154" s="186" t="s">
        <v>151</v>
      </c>
      <c r="U154" s="187"/>
      <c r="V154" s="133"/>
      <c r="W154" s="134"/>
      <c r="X154" s="136"/>
      <c r="Y154" s="126"/>
      <c r="Z154" s="126"/>
      <c r="AA154" s="126"/>
      <c r="AB154" s="191">
        <v>26400000</v>
      </c>
      <c r="AC154" s="139"/>
    </row>
    <row r="155" spans="1:29" s="25" customFormat="1" ht="12.75" customHeight="1" x14ac:dyDescent="0.3">
      <c r="A155" s="454"/>
      <c r="B155" s="528"/>
      <c r="C155" s="454"/>
      <c r="D155" s="229" t="s">
        <v>270</v>
      </c>
      <c r="E155" s="451"/>
      <c r="F155" s="178" t="s">
        <v>155</v>
      </c>
      <c r="G155" s="22"/>
      <c r="H155" s="36"/>
      <c r="I155" s="169"/>
      <c r="J155" s="37"/>
      <c r="K155" s="39"/>
      <c r="L155" s="39"/>
      <c r="M155" s="39"/>
      <c r="N155" s="107">
        <v>21923420</v>
      </c>
      <c r="O155" s="457"/>
      <c r="P155" s="461"/>
      <c r="Q155" s="457"/>
      <c r="R155" s="326" t="s">
        <v>270</v>
      </c>
      <c r="S155" s="465"/>
      <c r="T155" s="186" t="s">
        <v>155</v>
      </c>
      <c r="U155" s="172"/>
      <c r="V155" s="133"/>
      <c r="W155" s="134"/>
      <c r="X155" s="136"/>
      <c r="Y155" s="126"/>
      <c r="Z155" s="126"/>
      <c r="AA155" s="126"/>
      <c r="AB155" s="191">
        <v>21923420</v>
      </c>
      <c r="AC155" s="139"/>
    </row>
    <row r="156" spans="1:29" s="25" customFormat="1" ht="12.95" customHeight="1" x14ac:dyDescent="0.3">
      <c r="A156" s="454"/>
      <c r="B156" s="528"/>
      <c r="C156" s="454"/>
      <c r="D156" s="229" t="s">
        <v>301</v>
      </c>
      <c r="E156" s="451"/>
      <c r="F156" s="178" t="s">
        <v>156</v>
      </c>
      <c r="G156" s="22"/>
      <c r="H156" s="36"/>
      <c r="I156" s="169"/>
      <c r="J156" s="37"/>
      <c r="K156" s="39"/>
      <c r="L156" s="39"/>
      <c r="M156" s="39"/>
      <c r="N156" s="107">
        <v>18734580</v>
      </c>
      <c r="O156" s="457"/>
      <c r="P156" s="461"/>
      <c r="Q156" s="457"/>
      <c r="R156" s="326" t="s">
        <v>301</v>
      </c>
      <c r="S156" s="465"/>
      <c r="T156" s="186" t="s">
        <v>156</v>
      </c>
      <c r="U156" s="172"/>
      <c r="V156" s="133"/>
      <c r="W156" s="134"/>
      <c r="X156" s="136"/>
      <c r="Y156" s="126"/>
      <c r="Z156" s="126"/>
      <c r="AA156" s="126"/>
      <c r="AB156" s="191">
        <v>18734580</v>
      </c>
      <c r="AC156" s="139"/>
    </row>
    <row r="157" spans="1:29" s="25" customFormat="1" ht="12.95" customHeight="1" x14ac:dyDescent="0.3">
      <c r="A157" s="454"/>
      <c r="B157" s="528"/>
      <c r="C157" s="454"/>
      <c r="D157" s="229"/>
      <c r="E157" s="451"/>
      <c r="F157" s="178" t="s">
        <v>153</v>
      </c>
      <c r="G157" s="22"/>
      <c r="H157" s="36"/>
      <c r="I157" s="169"/>
      <c r="J157" s="37"/>
      <c r="K157" s="39"/>
      <c r="L157" s="39"/>
      <c r="M157" s="39"/>
      <c r="N157" s="107">
        <v>22110000</v>
      </c>
      <c r="O157" s="457"/>
      <c r="P157" s="461"/>
      <c r="Q157" s="457"/>
      <c r="R157" s="326"/>
      <c r="S157" s="465"/>
      <c r="T157" s="186" t="s">
        <v>153</v>
      </c>
      <c r="U157" s="172"/>
      <c r="V157" s="133"/>
      <c r="W157" s="134"/>
      <c r="X157" s="136"/>
      <c r="Y157" s="126"/>
      <c r="Z157" s="126"/>
      <c r="AA157" s="126"/>
      <c r="AB157" s="191">
        <v>22110000</v>
      </c>
      <c r="AC157" s="139"/>
    </row>
    <row r="158" spans="1:29" s="25" customFormat="1" ht="12.95" customHeight="1" x14ac:dyDescent="0.3">
      <c r="A158" s="454"/>
      <c r="B158" s="528"/>
      <c r="C158" s="454"/>
      <c r="D158" s="229"/>
      <c r="E158" s="451"/>
      <c r="F158" s="178" t="s">
        <v>154</v>
      </c>
      <c r="G158" s="22"/>
      <c r="H158" s="36"/>
      <c r="I158" s="169"/>
      <c r="J158" s="37"/>
      <c r="K158" s="39"/>
      <c r="L158" s="39"/>
      <c r="M158" s="39"/>
      <c r="N158" s="107">
        <v>20500000</v>
      </c>
      <c r="O158" s="457"/>
      <c r="P158" s="461"/>
      <c r="Q158" s="457"/>
      <c r="R158" s="326"/>
      <c r="S158" s="465"/>
      <c r="T158" s="186" t="s">
        <v>154</v>
      </c>
      <c r="U158" s="172"/>
      <c r="V158" s="133"/>
      <c r="W158" s="134"/>
      <c r="X158" s="136"/>
      <c r="Y158" s="126"/>
      <c r="Z158" s="126"/>
      <c r="AA158" s="126"/>
      <c r="AB158" s="191">
        <v>20500000</v>
      </c>
      <c r="AC158" s="139"/>
    </row>
    <row r="159" spans="1:29" s="25" customFormat="1" ht="12.95" customHeight="1" x14ac:dyDescent="0.3">
      <c r="A159" s="454"/>
      <c r="B159" s="528"/>
      <c r="C159" s="454"/>
      <c r="D159" s="229"/>
      <c r="E159" s="451"/>
      <c r="F159" s="179"/>
      <c r="G159" s="22"/>
      <c r="H159" s="36"/>
      <c r="I159" s="169"/>
      <c r="J159" s="37"/>
      <c r="K159" s="39"/>
      <c r="L159" s="24" t="s">
        <v>129</v>
      </c>
      <c r="M159" s="39"/>
      <c r="N159" s="107">
        <f>N154+N157</f>
        <v>48510000</v>
      </c>
      <c r="O159" s="457"/>
      <c r="P159" s="461"/>
      <c r="Q159" s="457"/>
      <c r="R159" s="326"/>
      <c r="S159" s="465"/>
      <c r="T159" s="194"/>
      <c r="U159" s="172"/>
      <c r="V159" s="133"/>
      <c r="W159" s="134"/>
      <c r="X159" s="136"/>
      <c r="Y159" s="126"/>
      <c r="Z159" s="193" t="s">
        <v>129</v>
      </c>
      <c r="AA159" s="126"/>
      <c r="AB159" s="191">
        <f>AB154+AB157</f>
        <v>48510000</v>
      </c>
      <c r="AC159" s="139"/>
    </row>
    <row r="160" spans="1:29" s="25" customFormat="1" ht="12.95" customHeight="1" x14ac:dyDescent="0.3">
      <c r="A160" s="454"/>
      <c r="B160" s="528"/>
      <c r="C160" s="455"/>
      <c r="D160" s="224"/>
      <c r="E160" s="452"/>
      <c r="F160" s="180"/>
      <c r="G160" s="69"/>
      <c r="H160" s="181"/>
      <c r="I160" s="182"/>
      <c r="J160" s="45"/>
      <c r="K160" s="45"/>
      <c r="L160" s="45" t="s">
        <v>130</v>
      </c>
      <c r="M160" s="45"/>
      <c r="N160" s="173">
        <f>N155+N156+N158</f>
        <v>61158000</v>
      </c>
      <c r="O160" s="457"/>
      <c r="P160" s="461"/>
      <c r="Q160" s="459"/>
      <c r="R160" s="327"/>
      <c r="S160" s="464"/>
      <c r="T160" s="196"/>
      <c r="U160" s="197"/>
      <c r="V160" s="421"/>
      <c r="W160" s="422"/>
      <c r="X160" s="148"/>
      <c r="Y160" s="148"/>
      <c r="Z160" s="148" t="s">
        <v>130</v>
      </c>
      <c r="AA160" s="148"/>
      <c r="AB160" s="201">
        <f>AB155+AB156+AB158</f>
        <v>61158000</v>
      </c>
      <c r="AC160" s="139"/>
    </row>
    <row r="161" spans="1:29" s="184" customFormat="1" ht="12.95" customHeight="1" x14ac:dyDescent="0.3">
      <c r="A161" s="454"/>
      <c r="B161" s="528"/>
      <c r="C161" s="456" t="s">
        <v>259</v>
      </c>
      <c r="D161" s="185"/>
      <c r="E161" s="463">
        <f>SUM(N165:N166)</f>
        <v>288960000</v>
      </c>
      <c r="F161" s="186" t="s">
        <v>151</v>
      </c>
      <c r="G161" s="187"/>
      <c r="H161" s="129"/>
      <c r="I161" s="188"/>
      <c r="J161" s="189"/>
      <c r="K161" s="189"/>
      <c r="L161" s="190"/>
      <c r="M161" s="131"/>
      <c r="N161" s="191">
        <v>160000000</v>
      </c>
      <c r="O161" s="457"/>
      <c r="P161" s="461"/>
      <c r="Q161" s="456" t="s">
        <v>259</v>
      </c>
      <c r="R161" s="185"/>
      <c r="S161" s="463">
        <f>SUM(AB165:AB166)</f>
        <v>296800000</v>
      </c>
      <c r="T161" s="186" t="s">
        <v>151</v>
      </c>
      <c r="U161" s="187"/>
      <c r="V161" s="129"/>
      <c r="W161" s="188"/>
      <c r="X161" s="189"/>
      <c r="Y161" s="189"/>
      <c r="Z161" s="190"/>
      <c r="AA161" s="131"/>
      <c r="AB161" s="191">
        <v>160000000</v>
      </c>
      <c r="AC161" s="183"/>
    </row>
    <row r="162" spans="1:29" s="184" customFormat="1" ht="12.95" customHeight="1" x14ac:dyDescent="0.3">
      <c r="A162" s="454"/>
      <c r="B162" s="528"/>
      <c r="C162" s="457"/>
      <c r="D162" s="192"/>
      <c r="E162" s="465"/>
      <c r="F162" s="186" t="s">
        <v>155</v>
      </c>
      <c r="G162" s="172"/>
      <c r="H162" s="133"/>
      <c r="I162" s="134"/>
      <c r="J162" s="193"/>
      <c r="K162" s="193"/>
      <c r="L162" s="137"/>
      <c r="M162" s="126"/>
      <c r="N162" s="191">
        <v>68960000</v>
      </c>
      <c r="O162" s="457"/>
      <c r="P162" s="461"/>
      <c r="Q162" s="457"/>
      <c r="R162" s="192"/>
      <c r="S162" s="465"/>
      <c r="T162" s="186" t="s">
        <v>155</v>
      </c>
      <c r="U162" s="172"/>
      <c r="V162" s="133"/>
      <c r="W162" s="134"/>
      <c r="X162" s="193"/>
      <c r="Y162" s="193"/>
      <c r="Z162" s="137"/>
      <c r="AA162" s="126"/>
      <c r="AB162" s="191">
        <v>76800000</v>
      </c>
      <c r="AC162" s="183"/>
    </row>
    <row r="163" spans="1:29" s="184" customFormat="1" ht="12.95" customHeight="1" x14ac:dyDescent="0.3">
      <c r="A163" s="454"/>
      <c r="B163" s="528"/>
      <c r="C163" s="457"/>
      <c r="D163" s="192"/>
      <c r="E163" s="465"/>
      <c r="F163" s="186" t="s">
        <v>152</v>
      </c>
      <c r="G163" s="172"/>
      <c r="H163" s="133"/>
      <c r="I163" s="134"/>
      <c r="J163" s="193"/>
      <c r="K163" s="193"/>
      <c r="L163" s="137"/>
      <c r="M163" s="126"/>
      <c r="N163" s="191">
        <v>8760000</v>
      </c>
      <c r="O163" s="457"/>
      <c r="P163" s="461"/>
      <c r="Q163" s="457"/>
      <c r="R163" s="192"/>
      <c r="S163" s="465"/>
      <c r="T163" s="186" t="s">
        <v>152</v>
      </c>
      <c r="U163" s="172"/>
      <c r="V163" s="133"/>
      <c r="W163" s="134"/>
      <c r="X163" s="193"/>
      <c r="Y163" s="193"/>
      <c r="Z163" s="137"/>
      <c r="AA163" s="126"/>
      <c r="AB163" s="191">
        <v>8760000</v>
      </c>
      <c r="AC163" s="183"/>
    </row>
    <row r="164" spans="1:29" s="184" customFormat="1" ht="12.95" customHeight="1" x14ac:dyDescent="0.3">
      <c r="A164" s="454"/>
      <c r="B164" s="528"/>
      <c r="C164" s="457"/>
      <c r="D164" s="192"/>
      <c r="E164" s="465"/>
      <c r="F164" s="186" t="s">
        <v>153</v>
      </c>
      <c r="G164" s="172"/>
      <c r="H164" s="133"/>
      <c r="I164" s="134"/>
      <c r="J164" s="193"/>
      <c r="K164" s="193"/>
      <c r="L164" s="137"/>
      <c r="M164" s="126"/>
      <c r="N164" s="191">
        <v>51240000</v>
      </c>
      <c r="O164" s="457"/>
      <c r="P164" s="461"/>
      <c r="Q164" s="457"/>
      <c r="R164" s="192"/>
      <c r="S164" s="465"/>
      <c r="T164" s="186" t="s">
        <v>153</v>
      </c>
      <c r="U164" s="172"/>
      <c r="V164" s="133"/>
      <c r="W164" s="134"/>
      <c r="X164" s="193"/>
      <c r="Y164" s="193"/>
      <c r="Z164" s="137"/>
      <c r="AA164" s="126"/>
      <c r="AB164" s="191">
        <v>51240000</v>
      </c>
      <c r="AC164" s="183"/>
    </row>
    <row r="165" spans="1:29" s="184" customFormat="1" ht="12.95" customHeight="1" x14ac:dyDescent="0.3">
      <c r="A165" s="454"/>
      <c r="B165" s="528"/>
      <c r="C165" s="457"/>
      <c r="D165" s="192"/>
      <c r="E165" s="465"/>
      <c r="F165" s="194"/>
      <c r="G165" s="172"/>
      <c r="H165" s="133"/>
      <c r="I165" s="134"/>
      <c r="J165" s="193"/>
      <c r="K165" s="193"/>
      <c r="L165" s="193" t="s">
        <v>129</v>
      </c>
      <c r="M165" s="126"/>
      <c r="N165" s="191">
        <f>N161+N163+N164</f>
        <v>220000000</v>
      </c>
      <c r="O165" s="457"/>
      <c r="P165" s="461"/>
      <c r="Q165" s="457"/>
      <c r="R165" s="192"/>
      <c r="S165" s="465"/>
      <c r="T165" s="194"/>
      <c r="U165" s="172"/>
      <c r="V165" s="133"/>
      <c r="W165" s="134"/>
      <c r="X165" s="193"/>
      <c r="Y165" s="193"/>
      <c r="Z165" s="193" t="s">
        <v>129</v>
      </c>
      <c r="AA165" s="126"/>
      <c r="AB165" s="191">
        <f>AB161+AB163+AB164</f>
        <v>220000000</v>
      </c>
      <c r="AC165" s="183"/>
    </row>
    <row r="166" spans="1:29" s="184" customFormat="1" ht="12.95" customHeight="1" x14ac:dyDescent="0.3">
      <c r="A166" s="454"/>
      <c r="B166" s="528"/>
      <c r="C166" s="459"/>
      <c r="D166" s="195"/>
      <c r="E166" s="464"/>
      <c r="F166" s="196"/>
      <c r="G166" s="197"/>
      <c r="H166" s="198"/>
      <c r="I166" s="199"/>
      <c r="J166" s="148"/>
      <c r="K166" s="148"/>
      <c r="L166" s="148" t="s">
        <v>130</v>
      </c>
      <c r="M166" s="200"/>
      <c r="N166" s="201">
        <f>N162</f>
        <v>68960000</v>
      </c>
      <c r="O166" s="457"/>
      <c r="P166" s="461"/>
      <c r="Q166" s="459"/>
      <c r="R166" s="195"/>
      <c r="S166" s="464"/>
      <c r="T166" s="196"/>
      <c r="U166" s="197"/>
      <c r="V166" s="198"/>
      <c r="W166" s="199"/>
      <c r="X166" s="148"/>
      <c r="Y166" s="148"/>
      <c r="Z166" s="148" t="s">
        <v>130</v>
      </c>
      <c r="AA166" s="200"/>
      <c r="AB166" s="201">
        <f>AB162</f>
        <v>76800000</v>
      </c>
      <c r="AC166" s="183"/>
    </row>
    <row r="167" spans="1:29" s="184" customFormat="1" ht="12.95" customHeight="1" x14ac:dyDescent="0.3">
      <c r="A167" s="454"/>
      <c r="B167" s="528"/>
      <c r="C167" s="456" t="s">
        <v>291</v>
      </c>
      <c r="D167" s="185"/>
      <c r="E167" s="472">
        <f>SUM(N173:N174)</f>
        <v>598430000</v>
      </c>
      <c r="F167" s="186" t="s">
        <v>151</v>
      </c>
      <c r="G167" s="187"/>
      <c r="H167" s="129"/>
      <c r="I167" s="188"/>
      <c r="J167" s="189"/>
      <c r="K167" s="189"/>
      <c r="L167" s="190"/>
      <c r="M167" s="131"/>
      <c r="N167" s="191">
        <v>144860000</v>
      </c>
      <c r="O167" s="457"/>
      <c r="P167" s="461"/>
      <c r="Q167" s="456" t="s">
        <v>291</v>
      </c>
      <c r="R167" s="185"/>
      <c r="S167" s="472">
        <f>SUM(AB173:AB174)</f>
        <v>669158700</v>
      </c>
      <c r="T167" s="186" t="s">
        <v>151</v>
      </c>
      <c r="U167" s="187"/>
      <c r="V167" s="129"/>
      <c r="W167" s="188"/>
      <c r="X167" s="189"/>
      <c r="Y167" s="189"/>
      <c r="Z167" s="190"/>
      <c r="AA167" s="131"/>
      <c r="AB167" s="191">
        <v>144860000</v>
      </c>
      <c r="AC167" s="183"/>
    </row>
    <row r="168" spans="1:29" s="184" customFormat="1" ht="12.95" customHeight="1" x14ac:dyDescent="0.3">
      <c r="A168" s="454"/>
      <c r="B168" s="528"/>
      <c r="C168" s="457"/>
      <c r="D168" s="192"/>
      <c r="E168" s="473"/>
      <c r="F168" s="186" t="s">
        <v>155</v>
      </c>
      <c r="G168" s="172"/>
      <c r="H168" s="172"/>
      <c r="I168" s="172"/>
      <c r="J168" s="193"/>
      <c r="K168" s="193"/>
      <c r="L168" s="137"/>
      <c r="M168" s="126"/>
      <c r="N168" s="191">
        <v>114220000</v>
      </c>
      <c r="O168" s="457"/>
      <c r="P168" s="461"/>
      <c r="Q168" s="457"/>
      <c r="R168" s="192"/>
      <c r="S168" s="473"/>
      <c r="T168" s="186" t="s">
        <v>155</v>
      </c>
      <c r="U168" s="172"/>
      <c r="V168" s="172"/>
      <c r="W168" s="172"/>
      <c r="X168" s="193"/>
      <c r="Y168" s="193"/>
      <c r="Z168" s="137"/>
      <c r="AA168" s="126"/>
      <c r="AB168" s="191">
        <v>141030000</v>
      </c>
      <c r="AC168" s="183"/>
    </row>
    <row r="169" spans="1:29" s="184" customFormat="1" ht="12.95" customHeight="1" x14ac:dyDescent="0.3">
      <c r="A169" s="454"/>
      <c r="B169" s="528"/>
      <c r="C169" s="457"/>
      <c r="D169" s="192"/>
      <c r="E169" s="473"/>
      <c r="F169" s="186" t="s">
        <v>152</v>
      </c>
      <c r="G169" s="172"/>
      <c r="H169" s="133"/>
      <c r="I169" s="134"/>
      <c r="J169" s="193"/>
      <c r="K169" s="193"/>
      <c r="L169" s="137"/>
      <c r="M169" s="126"/>
      <c r="N169" s="191">
        <v>3000000</v>
      </c>
      <c r="O169" s="457"/>
      <c r="P169" s="461"/>
      <c r="Q169" s="457"/>
      <c r="R169" s="192"/>
      <c r="S169" s="473"/>
      <c r="T169" s="186" t="s">
        <v>152</v>
      </c>
      <c r="U169" s="172"/>
      <c r="V169" s="133"/>
      <c r="W169" s="134"/>
      <c r="X169" s="193"/>
      <c r="Y169" s="193"/>
      <c r="Z169" s="137"/>
      <c r="AA169" s="126"/>
      <c r="AB169" s="191">
        <v>3000000</v>
      </c>
      <c r="AC169" s="183"/>
    </row>
    <row r="170" spans="1:29" s="184" customFormat="1" ht="12.95" customHeight="1" x14ac:dyDescent="0.3">
      <c r="A170" s="454"/>
      <c r="B170" s="528"/>
      <c r="C170" s="457"/>
      <c r="D170" s="192"/>
      <c r="E170" s="473"/>
      <c r="F170" s="186" t="s">
        <v>156</v>
      </c>
      <c r="G170" s="172"/>
      <c r="H170" s="133"/>
      <c r="I170" s="134"/>
      <c r="J170" s="193"/>
      <c r="K170" s="193"/>
      <c r="L170" s="137"/>
      <c r="M170" s="126"/>
      <c r="N170" s="191">
        <v>1100000</v>
      </c>
      <c r="O170" s="457"/>
      <c r="P170" s="461"/>
      <c r="Q170" s="457"/>
      <c r="R170" s="192"/>
      <c r="S170" s="473"/>
      <c r="T170" s="186" t="s">
        <v>156</v>
      </c>
      <c r="U170" s="172"/>
      <c r="V170" s="133"/>
      <c r="W170" s="134"/>
      <c r="X170" s="193"/>
      <c r="Y170" s="193"/>
      <c r="Z170" s="137"/>
      <c r="AA170" s="126"/>
      <c r="AB170" s="191">
        <v>1100000</v>
      </c>
      <c r="AC170" s="183"/>
    </row>
    <row r="171" spans="1:29" s="184" customFormat="1" ht="12.95" customHeight="1" x14ac:dyDescent="0.3">
      <c r="A171" s="454"/>
      <c r="B171" s="528"/>
      <c r="C171" s="457"/>
      <c r="D171" s="192"/>
      <c r="E171" s="473"/>
      <c r="F171" s="186" t="s">
        <v>153</v>
      </c>
      <c r="G171" s="172"/>
      <c r="H171" s="133"/>
      <c r="I171" s="134"/>
      <c r="J171" s="193"/>
      <c r="K171" s="193"/>
      <c r="L171" s="137"/>
      <c r="M171" s="126"/>
      <c r="N171" s="191">
        <v>317140000</v>
      </c>
      <c r="O171" s="457"/>
      <c r="P171" s="461"/>
      <c r="Q171" s="457"/>
      <c r="R171" s="192"/>
      <c r="S171" s="473"/>
      <c r="T171" s="186" t="s">
        <v>153</v>
      </c>
      <c r="U171" s="172"/>
      <c r="V171" s="133"/>
      <c r="W171" s="134"/>
      <c r="X171" s="193"/>
      <c r="Y171" s="193"/>
      <c r="Z171" s="137"/>
      <c r="AA171" s="126"/>
      <c r="AB171" s="191">
        <v>317140000</v>
      </c>
      <c r="AC171" s="183"/>
    </row>
    <row r="172" spans="1:29" s="184" customFormat="1" ht="12.95" customHeight="1" x14ac:dyDescent="0.3">
      <c r="A172" s="454"/>
      <c r="B172" s="528"/>
      <c r="C172" s="457"/>
      <c r="D172" s="192"/>
      <c r="E172" s="473"/>
      <c r="F172" s="186" t="s">
        <v>154</v>
      </c>
      <c r="G172" s="172"/>
      <c r="H172" s="133"/>
      <c r="I172" s="134"/>
      <c r="J172" s="193"/>
      <c r="K172" s="193"/>
      <c r="L172" s="137"/>
      <c r="M172" s="126"/>
      <c r="N172" s="191">
        <v>18110000</v>
      </c>
      <c r="O172" s="457"/>
      <c r="P172" s="461"/>
      <c r="Q172" s="457"/>
      <c r="R172" s="192"/>
      <c r="S172" s="473"/>
      <c r="T172" s="186" t="s">
        <v>154</v>
      </c>
      <c r="U172" s="172"/>
      <c r="V172" s="133"/>
      <c r="W172" s="134"/>
      <c r="X172" s="193"/>
      <c r="Y172" s="193"/>
      <c r="Z172" s="137"/>
      <c r="AA172" s="126"/>
      <c r="AB172" s="191">
        <v>62028700</v>
      </c>
      <c r="AC172" s="183"/>
    </row>
    <row r="173" spans="1:29" s="184" customFormat="1" ht="12.95" customHeight="1" x14ac:dyDescent="0.3">
      <c r="A173" s="454"/>
      <c r="B173" s="528"/>
      <c r="C173" s="457"/>
      <c r="D173" s="192"/>
      <c r="E173" s="473"/>
      <c r="F173" s="194"/>
      <c r="G173" s="172"/>
      <c r="H173" s="133"/>
      <c r="I173" s="134"/>
      <c r="J173" s="193"/>
      <c r="K173" s="193"/>
      <c r="L173" s="193" t="s">
        <v>129</v>
      </c>
      <c r="M173" s="126"/>
      <c r="N173" s="191">
        <f>N167+N169+N171</f>
        <v>465000000</v>
      </c>
      <c r="O173" s="457"/>
      <c r="P173" s="461"/>
      <c r="Q173" s="457"/>
      <c r="R173" s="192"/>
      <c r="S173" s="473"/>
      <c r="T173" s="194"/>
      <c r="U173" s="172"/>
      <c r="V173" s="133"/>
      <c r="W173" s="134"/>
      <c r="X173" s="193"/>
      <c r="Y173" s="193"/>
      <c r="Z173" s="193" t="s">
        <v>129</v>
      </c>
      <c r="AA173" s="126"/>
      <c r="AB173" s="191">
        <f>AB167+AB169+AB171</f>
        <v>465000000</v>
      </c>
      <c r="AC173" s="183"/>
    </row>
    <row r="174" spans="1:29" s="184" customFormat="1" ht="12.95" customHeight="1" x14ac:dyDescent="0.3">
      <c r="A174" s="454"/>
      <c r="B174" s="528"/>
      <c r="C174" s="459"/>
      <c r="D174" s="195"/>
      <c r="E174" s="474"/>
      <c r="F174" s="196"/>
      <c r="G174" s="197"/>
      <c r="H174" s="198"/>
      <c r="I174" s="199"/>
      <c r="J174" s="148"/>
      <c r="K174" s="148"/>
      <c r="L174" s="148" t="s">
        <v>130</v>
      </c>
      <c r="M174" s="200"/>
      <c r="N174" s="201">
        <f>N168+N170+N172</f>
        <v>133430000</v>
      </c>
      <c r="O174" s="457"/>
      <c r="P174" s="461"/>
      <c r="Q174" s="459"/>
      <c r="R174" s="195"/>
      <c r="S174" s="474"/>
      <c r="T174" s="196"/>
      <c r="U174" s="197"/>
      <c r="V174" s="198"/>
      <c r="W174" s="199"/>
      <c r="X174" s="148"/>
      <c r="Y174" s="148"/>
      <c r="Z174" s="148" t="s">
        <v>130</v>
      </c>
      <c r="AA174" s="200"/>
      <c r="AB174" s="201">
        <f>AB168+AB170+AB172</f>
        <v>204158700</v>
      </c>
      <c r="AC174" s="183"/>
    </row>
    <row r="175" spans="1:29" s="25" customFormat="1" ht="12.95" customHeight="1" x14ac:dyDescent="0.3">
      <c r="A175" s="454"/>
      <c r="B175" s="528"/>
      <c r="C175" s="453" t="s">
        <v>6</v>
      </c>
      <c r="D175" s="221"/>
      <c r="E175" s="68">
        <f>SUM(E176:E179)</f>
        <v>19600000</v>
      </c>
      <c r="F175" s="69"/>
      <c r="G175" s="69"/>
      <c r="H175" s="40"/>
      <c r="I175" s="41"/>
      <c r="J175" s="45"/>
      <c r="K175" s="45"/>
      <c r="L175" s="44"/>
      <c r="M175" s="43"/>
      <c r="N175" s="212">
        <f>N177+N179</f>
        <v>19600000</v>
      </c>
      <c r="O175" s="457"/>
      <c r="P175" s="461"/>
      <c r="Q175" s="456" t="s">
        <v>6</v>
      </c>
      <c r="R175" s="392"/>
      <c r="S175" s="355">
        <f>SUM(S176:S179)</f>
        <v>19600000</v>
      </c>
      <c r="T175" s="197"/>
      <c r="U175" s="197"/>
      <c r="V175" s="198"/>
      <c r="W175" s="199"/>
      <c r="X175" s="148"/>
      <c r="Y175" s="148"/>
      <c r="Z175" s="362"/>
      <c r="AA175" s="200"/>
      <c r="AB175" s="393">
        <f>AB177+AB179</f>
        <v>19600000</v>
      </c>
      <c r="AC175" s="139"/>
    </row>
    <row r="176" spans="1:29" s="25" customFormat="1" ht="12.95" customHeight="1" x14ac:dyDescent="0.3">
      <c r="A176" s="454"/>
      <c r="B176" s="528"/>
      <c r="C176" s="454"/>
      <c r="D176" s="229" t="s">
        <v>302</v>
      </c>
      <c r="E176" s="450">
        <f t="shared" ref="E176" si="37">N177</f>
        <v>4600000</v>
      </c>
      <c r="F176" s="19" t="s">
        <v>303</v>
      </c>
      <c r="G176" s="19"/>
      <c r="H176" s="46">
        <v>4600000</v>
      </c>
      <c r="I176" s="53"/>
      <c r="J176" s="51"/>
      <c r="K176" s="169" t="s">
        <v>2</v>
      </c>
      <c r="L176" s="55">
        <v>1</v>
      </c>
      <c r="M176" s="47" t="s">
        <v>49</v>
      </c>
      <c r="N176" s="203">
        <f>H176*L176</f>
        <v>4600000</v>
      </c>
      <c r="O176" s="457"/>
      <c r="P176" s="461"/>
      <c r="Q176" s="457"/>
      <c r="R176" s="326" t="s">
        <v>302</v>
      </c>
      <c r="S176" s="463">
        <f t="shared" ref="S176" si="38">AB177</f>
        <v>4600000</v>
      </c>
      <c r="T176" s="187" t="s">
        <v>303</v>
      </c>
      <c r="U176" s="187"/>
      <c r="V176" s="129">
        <v>4600000</v>
      </c>
      <c r="W176" s="188"/>
      <c r="X176" s="372"/>
      <c r="Y176" s="134" t="s">
        <v>2</v>
      </c>
      <c r="Z176" s="381">
        <v>1</v>
      </c>
      <c r="AA176" s="131" t="s">
        <v>49</v>
      </c>
      <c r="AB176" s="389">
        <f>V176*Z176</f>
        <v>4600000</v>
      </c>
      <c r="AC176" s="139"/>
    </row>
    <row r="177" spans="1:29" s="25" customFormat="1" ht="12.95" customHeight="1" x14ac:dyDescent="0.3">
      <c r="A177" s="454"/>
      <c r="B177" s="528"/>
      <c r="C177" s="454"/>
      <c r="D177" s="229"/>
      <c r="E177" s="452"/>
      <c r="F177" s="69"/>
      <c r="G177" s="69"/>
      <c r="H177" s="40"/>
      <c r="I177" s="41"/>
      <c r="J177" s="45"/>
      <c r="K177" s="45"/>
      <c r="L177" s="44" t="s">
        <v>50</v>
      </c>
      <c r="M177" s="43"/>
      <c r="N177" s="173">
        <f>N176</f>
        <v>4600000</v>
      </c>
      <c r="O177" s="457"/>
      <c r="P177" s="461"/>
      <c r="Q177" s="457"/>
      <c r="R177" s="326"/>
      <c r="S177" s="464"/>
      <c r="T177" s="197"/>
      <c r="U177" s="197"/>
      <c r="V177" s="198"/>
      <c r="W177" s="199"/>
      <c r="X177" s="148"/>
      <c r="Y177" s="148"/>
      <c r="Z177" s="362" t="s">
        <v>50</v>
      </c>
      <c r="AA177" s="200"/>
      <c r="AB177" s="201">
        <f>AB176</f>
        <v>4600000</v>
      </c>
      <c r="AC177" s="139"/>
    </row>
    <row r="178" spans="1:29" s="25" customFormat="1" ht="12.95" customHeight="1" x14ac:dyDescent="0.3">
      <c r="A178" s="454"/>
      <c r="B178" s="528"/>
      <c r="C178" s="454"/>
      <c r="D178" s="202" t="s">
        <v>13</v>
      </c>
      <c r="E178" s="450">
        <f t="shared" ref="E178" si="39">N179</f>
        <v>15000000</v>
      </c>
      <c r="F178" s="19" t="s">
        <v>14</v>
      </c>
      <c r="G178" s="19"/>
      <c r="H178" s="46">
        <v>5000000</v>
      </c>
      <c r="I178" s="53"/>
      <c r="J178" s="51"/>
      <c r="K178" s="169" t="s">
        <v>2</v>
      </c>
      <c r="L178" s="55">
        <v>3</v>
      </c>
      <c r="M178" s="47" t="s">
        <v>49</v>
      </c>
      <c r="N178" s="203">
        <f>H178*L178</f>
        <v>15000000</v>
      </c>
      <c r="O178" s="457"/>
      <c r="P178" s="461"/>
      <c r="Q178" s="457"/>
      <c r="R178" s="394" t="s">
        <v>13</v>
      </c>
      <c r="S178" s="463">
        <f t="shared" ref="S178" si="40">AB179</f>
        <v>15000000</v>
      </c>
      <c r="T178" s="187" t="s">
        <v>14</v>
      </c>
      <c r="U178" s="187"/>
      <c r="V178" s="129">
        <v>5000000</v>
      </c>
      <c r="W178" s="188"/>
      <c r="X178" s="372"/>
      <c r="Y178" s="134" t="s">
        <v>2</v>
      </c>
      <c r="Z178" s="381">
        <v>3</v>
      </c>
      <c r="AA178" s="131" t="s">
        <v>49</v>
      </c>
      <c r="AB178" s="389">
        <f>V178*Z178</f>
        <v>15000000</v>
      </c>
      <c r="AC178" s="139"/>
    </row>
    <row r="179" spans="1:29" s="25" customFormat="1" ht="12.95" customHeight="1" x14ac:dyDescent="0.3">
      <c r="A179" s="454"/>
      <c r="B179" s="528"/>
      <c r="C179" s="455"/>
      <c r="D179" s="224"/>
      <c r="E179" s="452"/>
      <c r="F179" s="69"/>
      <c r="G179" s="69"/>
      <c r="H179" s="40"/>
      <c r="I179" s="41"/>
      <c r="J179" s="45"/>
      <c r="K179" s="45"/>
      <c r="L179" s="44" t="s">
        <v>50</v>
      </c>
      <c r="M179" s="43"/>
      <c r="N179" s="173">
        <f>N178</f>
        <v>15000000</v>
      </c>
      <c r="O179" s="457"/>
      <c r="P179" s="461"/>
      <c r="Q179" s="459"/>
      <c r="R179" s="327"/>
      <c r="S179" s="464"/>
      <c r="T179" s="197"/>
      <c r="U179" s="197"/>
      <c r="V179" s="198"/>
      <c r="W179" s="199"/>
      <c r="X179" s="148"/>
      <c r="Y179" s="148"/>
      <c r="Z179" s="362" t="s">
        <v>50</v>
      </c>
      <c r="AA179" s="200"/>
      <c r="AB179" s="201">
        <f>AB178</f>
        <v>15000000</v>
      </c>
      <c r="AC179" s="139">
        <v>7904010</v>
      </c>
    </row>
    <row r="180" spans="1:29" s="25" customFormat="1" ht="12.95" customHeight="1" x14ac:dyDescent="0.3">
      <c r="A180" s="454"/>
      <c r="B180" s="528"/>
      <c r="C180" s="544" t="s">
        <v>219</v>
      </c>
      <c r="D180" s="202"/>
      <c r="E180" s="68">
        <f>SUM(E181:E192)</f>
        <v>178320000</v>
      </c>
      <c r="F180" s="513"/>
      <c r="G180" s="514"/>
      <c r="H180" s="514"/>
      <c r="I180" s="514"/>
      <c r="J180" s="514"/>
      <c r="K180" s="58"/>
      <c r="L180" s="216"/>
      <c r="M180" s="58"/>
      <c r="N180" s="217">
        <f>N191+N192</f>
        <v>178320000</v>
      </c>
      <c r="O180" s="457"/>
      <c r="P180" s="461"/>
      <c r="Q180" s="466" t="s">
        <v>219</v>
      </c>
      <c r="R180" s="394"/>
      <c r="S180" s="355">
        <f>SUM(S181:S192)</f>
        <v>178320000</v>
      </c>
      <c r="T180" s="481"/>
      <c r="U180" s="482"/>
      <c r="V180" s="482"/>
      <c r="W180" s="482"/>
      <c r="X180" s="482"/>
      <c r="Y180" s="386"/>
      <c r="Z180" s="395"/>
      <c r="AA180" s="386"/>
      <c r="AB180" s="396">
        <f>AB191+AB192</f>
        <v>178320000</v>
      </c>
      <c r="AC180" s="139"/>
    </row>
    <row r="181" spans="1:29" s="25" customFormat="1" ht="12.95" customHeight="1" x14ac:dyDescent="0.3">
      <c r="A181" s="454"/>
      <c r="B181" s="528"/>
      <c r="C181" s="545"/>
      <c r="D181" s="223" t="s">
        <v>258</v>
      </c>
      <c r="E181" s="451">
        <f>N191</f>
        <v>57020000</v>
      </c>
      <c r="F181" s="22" t="s">
        <v>305</v>
      </c>
      <c r="G181" s="22"/>
      <c r="H181" s="23">
        <v>17600000</v>
      </c>
      <c r="I181" s="24"/>
      <c r="J181" s="51"/>
      <c r="K181" s="169" t="s">
        <v>279</v>
      </c>
      <c r="L181" s="55">
        <v>2</v>
      </c>
      <c r="M181" s="47" t="s">
        <v>49</v>
      </c>
      <c r="N181" s="203">
        <f>H181*L181</f>
        <v>35200000</v>
      </c>
      <c r="O181" s="457"/>
      <c r="P181" s="461"/>
      <c r="Q181" s="467"/>
      <c r="R181" s="325" t="s">
        <v>258</v>
      </c>
      <c r="S181" s="465">
        <f>AB191</f>
        <v>57020000</v>
      </c>
      <c r="T181" s="172" t="s">
        <v>305</v>
      </c>
      <c r="U181" s="172"/>
      <c r="V181" s="397">
        <v>17600000</v>
      </c>
      <c r="W181" s="193"/>
      <c r="X181" s="372"/>
      <c r="Y181" s="134" t="s">
        <v>208</v>
      </c>
      <c r="Z181" s="381">
        <v>2</v>
      </c>
      <c r="AA181" s="131" t="s">
        <v>49</v>
      </c>
      <c r="AB181" s="389">
        <f>V181*Z181</f>
        <v>35200000</v>
      </c>
      <c r="AC181" s="139"/>
    </row>
    <row r="182" spans="1:29" s="25" customFormat="1" ht="12.95" customHeight="1" x14ac:dyDescent="0.3">
      <c r="A182" s="454"/>
      <c r="B182" s="528"/>
      <c r="C182" s="545"/>
      <c r="D182" s="242"/>
      <c r="E182" s="451"/>
      <c r="F182" s="22" t="s">
        <v>304</v>
      </c>
      <c r="G182" s="22"/>
      <c r="H182" s="36">
        <v>1800000</v>
      </c>
      <c r="I182" s="169"/>
      <c r="J182" s="23"/>
      <c r="K182" s="169" t="s">
        <v>2</v>
      </c>
      <c r="L182" s="50">
        <v>1</v>
      </c>
      <c r="M182" s="39" t="s">
        <v>49</v>
      </c>
      <c r="N182" s="107">
        <f t="shared" ref="N182" si="41">H182*L182</f>
        <v>1800000</v>
      </c>
      <c r="O182" s="457"/>
      <c r="P182" s="461"/>
      <c r="Q182" s="467"/>
      <c r="R182" s="326"/>
      <c r="S182" s="465"/>
      <c r="T182" s="172" t="s">
        <v>304</v>
      </c>
      <c r="U182" s="172"/>
      <c r="V182" s="133">
        <v>1800000</v>
      </c>
      <c r="W182" s="134"/>
      <c r="X182" s="397"/>
      <c r="Y182" s="134" t="s">
        <v>2</v>
      </c>
      <c r="Z182" s="371">
        <v>1</v>
      </c>
      <c r="AA182" s="126" t="s">
        <v>49</v>
      </c>
      <c r="AB182" s="191">
        <f t="shared" ref="AB182:AB183" si="42">V182*Z182</f>
        <v>1800000</v>
      </c>
      <c r="AC182" s="139"/>
    </row>
    <row r="183" spans="1:29" s="25" customFormat="1" ht="12.95" customHeight="1" x14ac:dyDescent="0.3">
      <c r="A183" s="454"/>
      <c r="B183" s="528"/>
      <c r="C183" s="545"/>
      <c r="D183" s="242"/>
      <c r="E183" s="451"/>
      <c r="F183" s="22" t="s">
        <v>271</v>
      </c>
      <c r="G183" s="22"/>
      <c r="H183" s="36">
        <v>1000000</v>
      </c>
      <c r="I183" s="169"/>
      <c r="J183" s="23"/>
      <c r="K183" s="169" t="s">
        <v>2</v>
      </c>
      <c r="L183" s="50">
        <v>1</v>
      </c>
      <c r="M183" s="39" t="s">
        <v>49</v>
      </c>
      <c r="N183" s="107">
        <f t="shared" ref="N183" si="43">H183*L183</f>
        <v>1000000</v>
      </c>
      <c r="O183" s="457"/>
      <c r="P183" s="461"/>
      <c r="Q183" s="467"/>
      <c r="R183" s="326"/>
      <c r="S183" s="465"/>
      <c r="T183" s="172" t="s">
        <v>271</v>
      </c>
      <c r="U183" s="172"/>
      <c r="V183" s="133">
        <v>1000000</v>
      </c>
      <c r="W183" s="134"/>
      <c r="X183" s="397"/>
      <c r="Y183" s="134" t="s">
        <v>2</v>
      </c>
      <c r="Z183" s="371">
        <v>1</v>
      </c>
      <c r="AA183" s="126" t="s">
        <v>49</v>
      </c>
      <c r="AB183" s="191">
        <f t="shared" si="42"/>
        <v>1000000</v>
      </c>
      <c r="AC183" s="139"/>
    </row>
    <row r="184" spans="1:29" s="25" customFormat="1" ht="12.95" customHeight="1" x14ac:dyDescent="0.3">
      <c r="A184" s="454"/>
      <c r="B184" s="528"/>
      <c r="C184" s="545"/>
      <c r="D184" s="242"/>
      <c r="E184" s="451"/>
      <c r="F184" s="22" t="s">
        <v>272</v>
      </c>
      <c r="G184" s="22"/>
      <c r="H184" s="36"/>
      <c r="I184" s="169"/>
      <c r="J184" s="23"/>
      <c r="K184" s="169"/>
      <c r="L184" s="50"/>
      <c r="M184" s="39"/>
      <c r="N184" s="107">
        <f>SUM(N185:N190)</f>
        <v>19020000</v>
      </c>
      <c r="O184" s="457"/>
      <c r="P184" s="461"/>
      <c r="Q184" s="467"/>
      <c r="R184" s="326"/>
      <c r="S184" s="465"/>
      <c r="T184" s="172" t="s">
        <v>341</v>
      </c>
      <c r="U184" s="172"/>
      <c r="V184" s="133"/>
      <c r="W184" s="134"/>
      <c r="X184" s="397"/>
      <c r="Y184" s="134"/>
      <c r="Z184" s="371"/>
      <c r="AA184" s="126"/>
      <c r="AB184" s="191">
        <f>SUM(AB185:AB190)</f>
        <v>19020000</v>
      </c>
      <c r="AC184" s="139"/>
    </row>
    <row r="185" spans="1:29" s="25" customFormat="1" ht="12.95" customHeight="1" x14ac:dyDescent="0.3">
      <c r="A185" s="454"/>
      <c r="B185" s="528"/>
      <c r="C185" s="545"/>
      <c r="D185" s="242"/>
      <c r="E185" s="451"/>
      <c r="F185" s="71" t="s">
        <v>273</v>
      </c>
      <c r="G185" s="22"/>
      <c r="H185" s="505" t="s">
        <v>280</v>
      </c>
      <c r="I185" s="505"/>
      <c r="J185" s="505"/>
      <c r="K185" s="505"/>
      <c r="L185" s="505"/>
      <c r="M185" s="39" t="s">
        <v>49</v>
      </c>
      <c r="N185" s="107">
        <f>280*1200*12</f>
        <v>4032000</v>
      </c>
      <c r="O185" s="457"/>
      <c r="P185" s="461"/>
      <c r="Q185" s="467"/>
      <c r="R185" s="326"/>
      <c r="S185" s="465"/>
      <c r="T185" s="390" t="s">
        <v>273</v>
      </c>
      <c r="U185" s="172"/>
      <c r="V185" s="483" t="s">
        <v>280</v>
      </c>
      <c r="W185" s="483"/>
      <c r="X185" s="483"/>
      <c r="Y185" s="483"/>
      <c r="Z185" s="483"/>
      <c r="AA185" s="126" t="s">
        <v>49</v>
      </c>
      <c r="AB185" s="191">
        <f>280*1200*12</f>
        <v>4032000</v>
      </c>
      <c r="AC185" s="139"/>
    </row>
    <row r="186" spans="1:29" s="25" customFormat="1" ht="12.95" customHeight="1" x14ac:dyDescent="0.3">
      <c r="A186" s="454"/>
      <c r="B186" s="528"/>
      <c r="C186" s="545"/>
      <c r="D186" s="242"/>
      <c r="E186" s="451"/>
      <c r="F186" s="71" t="s">
        <v>274</v>
      </c>
      <c r="G186" s="22"/>
      <c r="H186" s="505" t="s">
        <v>281</v>
      </c>
      <c r="I186" s="505"/>
      <c r="J186" s="505"/>
      <c r="K186" s="505"/>
      <c r="L186" s="505"/>
      <c r="M186" s="39" t="s">
        <v>49</v>
      </c>
      <c r="N186" s="107">
        <f>350000*12</f>
        <v>4200000</v>
      </c>
      <c r="O186" s="457"/>
      <c r="P186" s="461"/>
      <c r="Q186" s="467"/>
      <c r="R186" s="326"/>
      <c r="S186" s="465"/>
      <c r="T186" s="390" t="s">
        <v>274</v>
      </c>
      <c r="U186" s="172"/>
      <c r="V186" s="483" t="s">
        <v>281</v>
      </c>
      <c r="W186" s="483"/>
      <c r="X186" s="483"/>
      <c r="Y186" s="483"/>
      <c r="Z186" s="483"/>
      <c r="AA186" s="126" t="s">
        <v>49</v>
      </c>
      <c r="AB186" s="191">
        <f>350000*12</f>
        <v>4200000</v>
      </c>
      <c r="AC186" s="139"/>
    </row>
    <row r="187" spans="1:29" s="25" customFormat="1" ht="12.95" customHeight="1" x14ac:dyDescent="0.3">
      <c r="A187" s="454"/>
      <c r="B187" s="528"/>
      <c r="C187" s="545"/>
      <c r="D187" s="242"/>
      <c r="E187" s="451"/>
      <c r="F187" s="71" t="s">
        <v>275</v>
      </c>
      <c r="G187" s="22"/>
      <c r="H187" s="505" t="s">
        <v>282</v>
      </c>
      <c r="I187" s="505"/>
      <c r="J187" s="505"/>
      <c r="K187" s="505"/>
      <c r="L187" s="505"/>
      <c r="M187" s="39" t="s">
        <v>49</v>
      </c>
      <c r="N187" s="107">
        <f>150*1200*12*4</f>
        <v>8640000</v>
      </c>
      <c r="O187" s="457"/>
      <c r="P187" s="461"/>
      <c r="Q187" s="467"/>
      <c r="R187" s="326"/>
      <c r="S187" s="465"/>
      <c r="T187" s="390" t="s">
        <v>275</v>
      </c>
      <c r="U187" s="172"/>
      <c r="V187" s="483" t="s">
        <v>282</v>
      </c>
      <c r="W187" s="483"/>
      <c r="X187" s="483"/>
      <c r="Y187" s="483"/>
      <c r="Z187" s="483"/>
      <c r="AA187" s="126" t="s">
        <v>49</v>
      </c>
      <c r="AB187" s="191">
        <f>150*1200*12*4</f>
        <v>8640000</v>
      </c>
      <c r="AC187" s="139"/>
    </row>
    <row r="188" spans="1:29" s="25" customFormat="1" ht="12.95" customHeight="1" x14ac:dyDescent="0.3">
      <c r="A188" s="454"/>
      <c r="B188" s="528"/>
      <c r="C188" s="545"/>
      <c r="D188" s="242"/>
      <c r="E188" s="451"/>
      <c r="F188" s="71" t="s">
        <v>276</v>
      </c>
      <c r="G188" s="22"/>
      <c r="H188" s="505" t="s">
        <v>283</v>
      </c>
      <c r="I188" s="505"/>
      <c r="J188" s="505"/>
      <c r="K188" s="505"/>
      <c r="L188" s="505"/>
      <c r="M188" s="39" t="s">
        <v>49</v>
      </c>
      <c r="N188" s="107">
        <f>35000*12</f>
        <v>420000</v>
      </c>
      <c r="O188" s="457"/>
      <c r="P188" s="461"/>
      <c r="Q188" s="467"/>
      <c r="R188" s="326"/>
      <c r="S188" s="465"/>
      <c r="T188" s="390" t="s">
        <v>276</v>
      </c>
      <c r="U188" s="172"/>
      <c r="V188" s="483" t="s">
        <v>283</v>
      </c>
      <c r="W188" s="483"/>
      <c r="X188" s="483"/>
      <c r="Y188" s="483"/>
      <c r="Z188" s="483"/>
      <c r="AA188" s="126" t="s">
        <v>49</v>
      </c>
      <c r="AB188" s="191">
        <f>35000*12</f>
        <v>420000</v>
      </c>
      <c r="AC188" s="139"/>
    </row>
    <row r="189" spans="1:29" s="25" customFormat="1" ht="12.95" customHeight="1" x14ac:dyDescent="0.3">
      <c r="A189" s="454"/>
      <c r="B189" s="528"/>
      <c r="C189" s="545"/>
      <c r="D189" s="242"/>
      <c r="E189" s="451"/>
      <c r="F189" s="71" t="s">
        <v>277</v>
      </c>
      <c r="G189" s="22"/>
      <c r="H189" s="505" t="s">
        <v>284</v>
      </c>
      <c r="I189" s="505"/>
      <c r="J189" s="505"/>
      <c r="K189" s="505"/>
      <c r="L189" s="505"/>
      <c r="M189" s="39" t="s">
        <v>49</v>
      </c>
      <c r="N189" s="107">
        <f>10*1200*12*4</f>
        <v>576000</v>
      </c>
      <c r="O189" s="457"/>
      <c r="P189" s="461"/>
      <c r="Q189" s="467"/>
      <c r="R189" s="326"/>
      <c r="S189" s="465"/>
      <c r="T189" s="390" t="s">
        <v>277</v>
      </c>
      <c r="U189" s="172"/>
      <c r="V189" s="483" t="s">
        <v>284</v>
      </c>
      <c r="W189" s="483"/>
      <c r="X189" s="483"/>
      <c r="Y189" s="483"/>
      <c r="Z189" s="483"/>
      <c r="AA189" s="126" t="s">
        <v>49</v>
      </c>
      <c r="AB189" s="191">
        <f>10*1200*12*4</f>
        <v>576000</v>
      </c>
      <c r="AC189" s="139"/>
    </row>
    <row r="190" spans="1:29" s="25" customFormat="1" ht="12.95" customHeight="1" x14ac:dyDescent="0.3">
      <c r="A190" s="454"/>
      <c r="B190" s="528"/>
      <c r="C190" s="545"/>
      <c r="D190" s="229"/>
      <c r="E190" s="451"/>
      <c r="F190" s="71" t="s">
        <v>278</v>
      </c>
      <c r="G190" s="22"/>
      <c r="H190" s="505" t="s">
        <v>285</v>
      </c>
      <c r="I190" s="505"/>
      <c r="J190" s="505"/>
      <c r="K190" s="505"/>
      <c r="L190" s="505"/>
      <c r="M190" s="39" t="s">
        <v>49</v>
      </c>
      <c r="N190" s="107">
        <f>10*1200*12*8</f>
        <v>1152000</v>
      </c>
      <c r="O190" s="457"/>
      <c r="P190" s="461"/>
      <c r="Q190" s="467"/>
      <c r="R190" s="326"/>
      <c r="S190" s="465"/>
      <c r="T190" s="390" t="s">
        <v>278</v>
      </c>
      <c r="U190" s="172"/>
      <c r="V190" s="483" t="s">
        <v>285</v>
      </c>
      <c r="W190" s="483"/>
      <c r="X190" s="483"/>
      <c r="Y190" s="483"/>
      <c r="Z190" s="483"/>
      <c r="AA190" s="126" t="s">
        <v>49</v>
      </c>
      <c r="AB190" s="191">
        <f>10*1200*12*8</f>
        <v>1152000</v>
      </c>
      <c r="AC190" s="139"/>
    </row>
    <row r="191" spans="1:29" s="25" customFormat="1" ht="12.95" customHeight="1" x14ac:dyDescent="0.3">
      <c r="A191" s="454"/>
      <c r="B191" s="528"/>
      <c r="C191" s="545"/>
      <c r="D191" s="224"/>
      <c r="E191" s="452"/>
      <c r="F191" s="69"/>
      <c r="G191" s="69"/>
      <c r="H191" s="40"/>
      <c r="I191" s="41"/>
      <c r="J191" s="45"/>
      <c r="K191" s="45"/>
      <c r="L191" s="44" t="s">
        <v>50</v>
      </c>
      <c r="M191" s="43"/>
      <c r="N191" s="173">
        <f>SUM(N181:N190)-N184</f>
        <v>57020000</v>
      </c>
      <c r="O191" s="457"/>
      <c r="P191" s="461"/>
      <c r="Q191" s="467"/>
      <c r="R191" s="327"/>
      <c r="S191" s="464"/>
      <c r="T191" s="197"/>
      <c r="U191" s="197"/>
      <c r="V191" s="198"/>
      <c r="W191" s="199"/>
      <c r="X191" s="148"/>
      <c r="Y191" s="148"/>
      <c r="Z191" s="362" t="s">
        <v>50</v>
      </c>
      <c r="AA191" s="200"/>
      <c r="AB191" s="201">
        <f>SUM(AB181:AB190)-AB184</f>
        <v>57020000</v>
      </c>
      <c r="AC191" s="139">
        <v>0</v>
      </c>
    </row>
    <row r="192" spans="1:29" s="25" customFormat="1" ht="12.95" customHeight="1" x14ac:dyDescent="0.3">
      <c r="A192" s="454"/>
      <c r="B192" s="528"/>
      <c r="C192" s="546"/>
      <c r="D192" s="225" t="s">
        <v>264</v>
      </c>
      <c r="E192" s="215">
        <f>N192</f>
        <v>121300000</v>
      </c>
      <c r="F192" s="21" t="s">
        <v>265</v>
      </c>
      <c r="G192" s="22"/>
      <c r="H192" s="46">
        <v>121300000</v>
      </c>
      <c r="I192" s="53"/>
      <c r="J192" s="51"/>
      <c r="K192" s="169" t="s">
        <v>2</v>
      </c>
      <c r="L192" s="55">
        <v>1</v>
      </c>
      <c r="M192" s="47" t="s">
        <v>49</v>
      </c>
      <c r="N192" s="203">
        <f>H192*L192</f>
        <v>121300000</v>
      </c>
      <c r="O192" s="457"/>
      <c r="P192" s="461"/>
      <c r="Q192" s="468"/>
      <c r="R192" s="357" t="s">
        <v>264</v>
      </c>
      <c r="S192" s="398">
        <f>AB192</f>
        <v>121300000</v>
      </c>
      <c r="T192" s="213" t="s">
        <v>265</v>
      </c>
      <c r="U192" s="172"/>
      <c r="V192" s="129"/>
      <c r="W192" s="188"/>
      <c r="X192" s="372"/>
      <c r="Y192" s="134"/>
      <c r="Z192" s="381"/>
      <c r="AA192" s="131"/>
      <c r="AB192" s="389">
        <v>121300000</v>
      </c>
      <c r="AC192" s="139"/>
    </row>
    <row r="193" spans="1:29" s="25" customFormat="1" ht="12.95" customHeight="1" x14ac:dyDescent="0.3">
      <c r="A193" s="454"/>
      <c r="B193" s="528"/>
      <c r="C193" s="453" t="s">
        <v>215</v>
      </c>
      <c r="D193" s="223" t="s">
        <v>131</v>
      </c>
      <c r="E193" s="526">
        <f>N196</f>
        <v>4000000</v>
      </c>
      <c r="F193" s="18" t="s">
        <v>132</v>
      </c>
      <c r="G193" s="19"/>
      <c r="H193" s="46">
        <v>200000</v>
      </c>
      <c r="I193" s="53"/>
      <c r="J193" s="51"/>
      <c r="K193" s="53" t="s">
        <v>2</v>
      </c>
      <c r="L193" s="55">
        <v>5</v>
      </c>
      <c r="M193" s="47" t="s">
        <v>49</v>
      </c>
      <c r="N193" s="203">
        <f>H193*L193</f>
        <v>1000000</v>
      </c>
      <c r="O193" s="457"/>
      <c r="P193" s="461"/>
      <c r="Q193" s="456" t="s">
        <v>215</v>
      </c>
      <c r="R193" s="325" t="s">
        <v>131</v>
      </c>
      <c r="S193" s="479">
        <f>AB196</f>
        <v>4000000</v>
      </c>
      <c r="T193" s="365" t="s">
        <v>132</v>
      </c>
      <c r="U193" s="187"/>
      <c r="V193" s="129">
        <v>200000</v>
      </c>
      <c r="W193" s="188"/>
      <c r="X193" s="372"/>
      <c r="Y193" s="188" t="s">
        <v>2</v>
      </c>
      <c r="Z193" s="381">
        <v>5</v>
      </c>
      <c r="AA193" s="131" t="s">
        <v>49</v>
      </c>
      <c r="AB193" s="389">
        <f>V193*Z193</f>
        <v>1000000</v>
      </c>
      <c r="AC193" s="139"/>
    </row>
    <row r="194" spans="1:29" s="25" customFormat="1" ht="12.95" customHeight="1" x14ac:dyDescent="0.3">
      <c r="A194" s="454"/>
      <c r="B194" s="528"/>
      <c r="C194" s="454"/>
      <c r="D194" s="229"/>
      <c r="E194" s="526"/>
      <c r="F194" s="213" t="s">
        <v>133</v>
      </c>
      <c r="G194" s="22"/>
      <c r="H194" s="36">
        <v>100000</v>
      </c>
      <c r="I194" s="169"/>
      <c r="J194" s="37"/>
      <c r="K194" s="169" t="s">
        <v>2</v>
      </c>
      <c r="L194" s="50">
        <v>10</v>
      </c>
      <c r="M194" s="39" t="s">
        <v>49</v>
      </c>
      <c r="N194" s="107">
        <f>H194*L194</f>
        <v>1000000</v>
      </c>
      <c r="O194" s="457"/>
      <c r="P194" s="461"/>
      <c r="Q194" s="457"/>
      <c r="R194" s="326"/>
      <c r="S194" s="479"/>
      <c r="T194" s="213" t="s">
        <v>133</v>
      </c>
      <c r="U194" s="172"/>
      <c r="V194" s="133">
        <v>100000</v>
      </c>
      <c r="W194" s="134"/>
      <c r="X194" s="136"/>
      <c r="Y194" s="134" t="s">
        <v>2</v>
      </c>
      <c r="Z194" s="371">
        <v>10</v>
      </c>
      <c r="AA194" s="126" t="s">
        <v>49</v>
      </c>
      <c r="AB194" s="191">
        <f>V194*Z194</f>
        <v>1000000</v>
      </c>
      <c r="AC194" s="139"/>
    </row>
    <row r="195" spans="1:29" s="25" customFormat="1" ht="12.95" customHeight="1" x14ac:dyDescent="0.3">
      <c r="A195" s="454"/>
      <c r="B195" s="528"/>
      <c r="C195" s="454"/>
      <c r="D195" s="229"/>
      <c r="E195" s="526"/>
      <c r="F195" s="213" t="s">
        <v>250</v>
      </c>
      <c r="G195" s="22"/>
      <c r="H195" s="36">
        <v>200000</v>
      </c>
      <c r="I195" s="169"/>
      <c r="J195" s="37"/>
      <c r="K195" s="169" t="s">
        <v>2</v>
      </c>
      <c r="L195" s="50">
        <v>10</v>
      </c>
      <c r="M195" s="39" t="s">
        <v>49</v>
      </c>
      <c r="N195" s="107">
        <f>H195*L195</f>
        <v>2000000</v>
      </c>
      <c r="O195" s="457"/>
      <c r="P195" s="461"/>
      <c r="Q195" s="457"/>
      <c r="R195" s="326"/>
      <c r="S195" s="479"/>
      <c r="T195" s="213" t="s">
        <v>250</v>
      </c>
      <c r="U195" s="172"/>
      <c r="V195" s="133">
        <v>200000</v>
      </c>
      <c r="W195" s="134"/>
      <c r="X195" s="136"/>
      <c r="Y195" s="134" t="s">
        <v>2</v>
      </c>
      <c r="Z195" s="371">
        <v>10</v>
      </c>
      <c r="AA195" s="126" t="s">
        <v>49</v>
      </c>
      <c r="AB195" s="191">
        <f>V195*Z195</f>
        <v>2000000</v>
      </c>
      <c r="AC195" s="139"/>
    </row>
    <row r="196" spans="1:29" s="25" customFormat="1" ht="12.95" customHeight="1" x14ac:dyDescent="0.3">
      <c r="A196" s="454"/>
      <c r="B196" s="528"/>
      <c r="C196" s="455"/>
      <c r="D196" s="224"/>
      <c r="E196" s="515"/>
      <c r="F196" s="70"/>
      <c r="G196" s="69"/>
      <c r="H196" s="40"/>
      <c r="I196" s="41"/>
      <c r="J196" s="45"/>
      <c r="K196" s="45"/>
      <c r="L196" s="44" t="s">
        <v>50</v>
      </c>
      <c r="M196" s="43"/>
      <c r="N196" s="173">
        <f>SUM(N193:N195)</f>
        <v>4000000</v>
      </c>
      <c r="O196" s="457"/>
      <c r="P196" s="461"/>
      <c r="Q196" s="459"/>
      <c r="R196" s="327"/>
      <c r="S196" s="480"/>
      <c r="T196" s="368"/>
      <c r="U196" s="197"/>
      <c r="V196" s="198"/>
      <c r="W196" s="199"/>
      <c r="X196" s="148"/>
      <c r="Y196" s="148"/>
      <c r="Z196" s="362" t="s">
        <v>50</v>
      </c>
      <c r="AA196" s="200"/>
      <c r="AB196" s="201">
        <f>SUM(AB193:AB195)</f>
        <v>4000000</v>
      </c>
      <c r="AC196" s="139">
        <v>10000</v>
      </c>
    </row>
    <row r="197" spans="1:29" s="25" customFormat="1" ht="12.95" customHeight="1" x14ac:dyDescent="0.3">
      <c r="A197" s="454"/>
      <c r="B197" s="528"/>
      <c r="C197" s="453" t="s">
        <v>7</v>
      </c>
      <c r="D197" s="258"/>
      <c r="E197" s="450">
        <f>SUM(N201:N202)</f>
        <v>85614000</v>
      </c>
      <c r="F197" s="178" t="s">
        <v>157</v>
      </c>
      <c r="G197" s="22"/>
      <c r="H197" s="36"/>
      <c r="I197" s="169"/>
      <c r="J197" s="37"/>
      <c r="K197" s="39"/>
      <c r="L197" s="38"/>
      <c r="M197" s="39"/>
      <c r="N197" s="203">
        <v>0</v>
      </c>
      <c r="O197" s="457"/>
      <c r="P197" s="461"/>
      <c r="Q197" s="456" t="s">
        <v>7</v>
      </c>
      <c r="R197" s="326"/>
      <c r="S197" s="463">
        <f>SUM(AB201:AB202)</f>
        <v>85614000</v>
      </c>
      <c r="T197" s="186" t="s">
        <v>157</v>
      </c>
      <c r="U197" s="172"/>
      <c r="V197" s="133"/>
      <c r="W197" s="134"/>
      <c r="X197" s="136"/>
      <c r="Y197" s="126"/>
      <c r="Z197" s="137"/>
      <c r="AA197" s="126"/>
      <c r="AB197" s="389">
        <v>0</v>
      </c>
      <c r="AC197" s="139"/>
    </row>
    <row r="198" spans="1:29" s="25" customFormat="1" ht="12.95" customHeight="1" x14ac:dyDescent="0.3">
      <c r="A198" s="454"/>
      <c r="B198" s="528"/>
      <c r="C198" s="454"/>
      <c r="D198" s="258"/>
      <c r="E198" s="451"/>
      <c r="F198" s="178" t="s">
        <v>155</v>
      </c>
      <c r="G198" s="22"/>
      <c r="H198" s="36"/>
      <c r="I198" s="169"/>
      <c r="J198" s="37"/>
      <c r="K198" s="39"/>
      <c r="L198" s="38"/>
      <c r="M198" s="39"/>
      <c r="N198" s="107">
        <v>38880000</v>
      </c>
      <c r="O198" s="457"/>
      <c r="P198" s="461"/>
      <c r="Q198" s="457"/>
      <c r="R198" s="326"/>
      <c r="S198" s="465"/>
      <c r="T198" s="186" t="s">
        <v>155</v>
      </c>
      <c r="U198" s="172"/>
      <c r="V198" s="133"/>
      <c r="W198" s="134"/>
      <c r="X198" s="136"/>
      <c r="Y198" s="126"/>
      <c r="Z198" s="137"/>
      <c r="AA198" s="126"/>
      <c r="AB198" s="191">
        <v>38880000</v>
      </c>
      <c r="AC198" s="139"/>
    </row>
    <row r="199" spans="1:29" s="25" customFormat="1" ht="12.95" customHeight="1" x14ac:dyDescent="0.3">
      <c r="A199" s="454"/>
      <c r="B199" s="528"/>
      <c r="C199" s="454"/>
      <c r="D199" s="258"/>
      <c r="E199" s="451"/>
      <c r="F199" s="178" t="s">
        <v>158</v>
      </c>
      <c r="G199" s="22"/>
      <c r="H199" s="36"/>
      <c r="I199" s="169"/>
      <c r="J199" s="37"/>
      <c r="K199" s="39"/>
      <c r="L199" s="38"/>
      <c r="M199" s="39"/>
      <c r="N199" s="107">
        <v>12000000</v>
      </c>
      <c r="O199" s="457"/>
      <c r="P199" s="461"/>
      <c r="Q199" s="457"/>
      <c r="R199" s="326"/>
      <c r="S199" s="465"/>
      <c r="T199" s="186" t="s">
        <v>158</v>
      </c>
      <c r="U199" s="172"/>
      <c r="V199" s="133"/>
      <c r="W199" s="134"/>
      <c r="X199" s="136"/>
      <c r="Y199" s="126"/>
      <c r="Z199" s="137"/>
      <c r="AA199" s="126"/>
      <c r="AB199" s="191">
        <v>12000000</v>
      </c>
      <c r="AC199" s="139"/>
    </row>
    <row r="200" spans="1:29" s="25" customFormat="1" ht="12.95" customHeight="1" x14ac:dyDescent="0.3">
      <c r="A200" s="454"/>
      <c r="B200" s="528"/>
      <c r="C200" s="454"/>
      <c r="D200" s="258"/>
      <c r="E200" s="451"/>
      <c r="F200" s="178" t="s">
        <v>154</v>
      </c>
      <c r="G200" s="22"/>
      <c r="H200" s="36"/>
      <c r="I200" s="169"/>
      <c r="J200" s="37"/>
      <c r="K200" s="39"/>
      <c r="L200" s="38"/>
      <c r="M200" s="39"/>
      <c r="N200" s="107">
        <v>34734000</v>
      </c>
      <c r="O200" s="457"/>
      <c r="P200" s="461"/>
      <c r="Q200" s="457"/>
      <c r="R200" s="326"/>
      <c r="S200" s="465"/>
      <c r="T200" s="186" t="s">
        <v>154</v>
      </c>
      <c r="U200" s="172"/>
      <c r="V200" s="133"/>
      <c r="W200" s="134"/>
      <c r="X200" s="136"/>
      <c r="Y200" s="126"/>
      <c r="Z200" s="137"/>
      <c r="AA200" s="126"/>
      <c r="AB200" s="191">
        <v>34734000</v>
      </c>
      <c r="AC200" s="139"/>
    </row>
    <row r="201" spans="1:29" s="25" customFormat="1" ht="12.95" customHeight="1" x14ac:dyDescent="0.3">
      <c r="A201" s="454"/>
      <c r="B201" s="528"/>
      <c r="C201" s="454"/>
      <c r="D201" s="258"/>
      <c r="E201" s="451"/>
      <c r="F201" s="179"/>
      <c r="G201" s="22"/>
      <c r="H201" s="36"/>
      <c r="I201" s="169"/>
      <c r="J201" s="37"/>
      <c r="K201" s="39"/>
      <c r="L201" s="24" t="s">
        <v>134</v>
      </c>
      <c r="M201" s="39"/>
      <c r="N201" s="107">
        <f>N197+N199</f>
        <v>12000000</v>
      </c>
      <c r="O201" s="457"/>
      <c r="P201" s="461"/>
      <c r="Q201" s="457"/>
      <c r="R201" s="326"/>
      <c r="S201" s="465"/>
      <c r="T201" s="194"/>
      <c r="U201" s="172"/>
      <c r="V201" s="133"/>
      <c r="W201" s="134"/>
      <c r="X201" s="136"/>
      <c r="Y201" s="126"/>
      <c r="Z201" s="193" t="s">
        <v>134</v>
      </c>
      <c r="AA201" s="126"/>
      <c r="AB201" s="191">
        <f>AB197+AB199</f>
        <v>12000000</v>
      </c>
      <c r="AC201" s="139"/>
    </row>
    <row r="202" spans="1:29" s="25" customFormat="1" ht="12.95" customHeight="1" x14ac:dyDescent="0.3">
      <c r="A202" s="454"/>
      <c r="B202" s="528"/>
      <c r="C202" s="455"/>
      <c r="D202" s="258"/>
      <c r="E202" s="452"/>
      <c r="F202" s="179"/>
      <c r="G202" s="22"/>
      <c r="H202" s="36"/>
      <c r="I202" s="169"/>
      <c r="J202" s="24"/>
      <c r="K202" s="24"/>
      <c r="L202" s="45" t="s">
        <v>130</v>
      </c>
      <c r="M202" s="39"/>
      <c r="N202" s="173">
        <f>N198+N200</f>
        <v>73614000</v>
      </c>
      <c r="O202" s="457"/>
      <c r="P202" s="461"/>
      <c r="Q202" s="459"/>
      <c r="R202" s="326"/>
      <c r="S202" s="464"/>
      <c r="T202" s="194"/>
      <c r="U202" s="172"/>
      <c r="V202" s="133"/>
      <c r="W202" s="134"/>
      <c r="X202" s="193"/>
      <c r="Y202" s="193"/>
      <c r="Z202" s="148" t="s">
        <v>130</v>
      </c>
      <c r="AA202" s="126"/>
      <c r="AB202" s="201">
        <f>AB198+AB200</f>
        <v>73614000</v>
      </c>
      <c r="AC202" s="139"/>
    </row>
    <row r="203" spans="1:29" s="25" customFormat="1" ht="12.95" customHeight="1" x14ac:dyDescent="0.3">
      <c r="A203" s="454"/>
      <c r="B203" s="528"/>
      <c r="C203" s="453" t="s">
        <v>314</v>
      </c>
      <c r="D203" s="205"/>
      <c r="E203" s="450">
        <f>N208</f>
        <v>817130000</v>
      </c>
      <c r="F203" s="206" t="s">
        <v>164</v>
      </c>
      <c r="G203" s="19"/>
      <c r="H203" s="46"/>
      <c r="I203" s="53"/>
      <c r="J203" s="51"/>
      <c r="K203" s="47"/>
      <c r="L203" s="52"/>
      <c r="M203" s="47"/>
      <c r="N203" s="107">
        <v>490000000</v>
      </c>
      <c r="O203" s="457"/>
      <c r="P203" s="461"/>
      <c r="Q203" s="456" t="s">
        <v>314</v>
      </c>
      <c r="R203" s="405"/>
      <c r="S203" s="463">
        <f>AB208</f>
        <v>744923200</v>
      </c>
      <c r="T203" s="424" t="s">
        <v>164</v>
      </c>
      <c r="U203" s="187"/>
      <c r="V203" s="129"/>
      <c r="W203" s="188"/>
      <c r="X203" s="372"/>
      <c r="Y203" s="131"/>
      <c r="Z203" s="190"/>
      <c r="AA203" s="131"/>
      <c r="AB203" s="191">
        <v>420000000</v>
      </c>
      <c r="AC203" s="139"/>
    </row>
    <row r="204" spans="1:29" s="25" customFormat="1" ht="12.95" customHeight="1" x14ac:dyDescent="0.3">
      <c r="A204" s="454"/>
      <c r="B204" s="528"/>
      <c r="C204" s="454"/>
      <c r="D204" s="207"/>
      <c r="E204" s="451"/>
      <c r="F204" s="178" t="s">
        <v>165</v>
      </c>
      <c r="G204" s="22"/>
      <c r="H204" s="36"/>
      <c r="I204" s="169"/>
      <c r="J204" s="37"/>
      <c r="K204" s="39"/>
      <c r="L204" s="38"/>
      <c r="M204" s="39"/>
      <c r="N204" s="107">
        <v>73980000</v>
      </c>
      <c r="O204" s="457"/>
      <c r="P204" s="461"/>
      <c r="Q204" s="457"/>
      <c r="R204" s="334"/>
      <c r="S204" s="465"/>
      <c r="T204" s="186" t="s">
        <v>165</v>
      </c>
      <c r="U204" s="172"/>
      <c r="V204" s="133"/>
      <c r="W204" s="134"/>
      <c r="X204" s="136"/>
      <c r="Y204" s="126"/>
      <c r="Z204" s="137"/>
      <c r="AA204" s="126"/>
      <c r="AB204" s="191">
        <v>71000000</v>
      </c>
      <c r="AC204" s="139"/>
    </row>
    <row r="205" spans="1:29" s="25" customFormat="1" ht="12.95" customHeight="1" x14ac:dyDescent="0.3">
      <c r="A205" s="454"/>
      <c r="B205" s="528"/>
      <c r="C205" s="454"/>
      <c r="D205" s="207"/>
      <c r="E205" s="451"/>
      <c r="F205" s="178" t="s">
        <v>166</v>
      </c>
      <c r="G205" s="22"/>
      <c r="H205" s="36"/>
      <c r="I205" s="169"/>
      <c r="J205" s="37"/>
      <c r="K205" s="39"/>
      <c r="L205" s="38"/>
      <c r="M205" s="39"/>
      <c r="N205" s="107">
        <v>1000000</v>
      </c>
      <c r="O205" s="457"/>
      <c r="P205" s="461"/>
      <c r="Q205" s="457"/>
      <c r="R205" s="334"/>
      <c r="S205" s="465"/>
      <c r="T205" s="186" t="s">
        <v>166</v>
      </c>
      <c r="U205" s="172"/>
      <c r="V205" s="133"/>
      <c r="W205" s="134"/>
      <c r="X205" s="136"/>
      <c r="Y205" s="126"/>
      <c r="Z205" s="137"/>
      <c r="AA205" s="126"/>
      <c r="AB205" s="191">
        <v>400000</v>
      </c>
      <c r="AC205" s="139"/>
    </row>
    <row r="206" spans="1:29" s="25" customFormat="1" ht="12.95" customHeight="1" x14ac:dyDescent="0.3">
      <c r="A206" s="454"/>
      <c r="B206" s="528"/>
      <c r="C206" s="454"/>
      <c r="D206" s="207"/>
      <c r="E206" s="451"/>
      <c r="F206" s="178" t="s">
        <v>167</v>
      </c>
      <c r="G206" s="22"/>
      <c r="H206" s="36"/>
      <c r="I206" s="169"/>
      <c r="J206" s="37"/>
      <c r="K206" s="39"/>
      <c r="L206" s="38"/>
      <c r="M206" s="39"/>
      <c r="N206" s="107">
        <v>21000000</v>
      </c>
      <c r="O206" s="457"/>
      <c r="P206" s="461"/>
      <c r="Q206" s="457"/>
      <c r="R206" s="334"/>
      <c r="S206" s="465"/>
      <c r="T206" s="186" t="s">
        <v>167</v>
      </c>
      <c r="U206" s="172"/>
      <c r="V206" s="133"/>
      <c r="W206" s="134"/>
      <c r="X206" s="136"/>
      <c r="Y206" s="126"/>
      <c r="Z206" s="137"/>
      <c r="AA206" s="126"/>
      <c r="AB206" s="191">
        <v>22373200</v>
      </c>
      <c r="AC206" s="139"/>
    </row>
    <row r="207" spans="1:29" s="25" customFormat="1" ht="12.95" customHeight="1" x14ac:dyDescent="0.3">
      <c r="A207" s="454"/>
      <c r="B207" s="528"/>
      <c r="C207" s="454"/>
      <c r="D207" s="207"/>
      <c r="E207" s="451"/>
      <c r="F207" s="178" t="s">
        <v>168</v>
      </c>
      <c r="G207" s="22"/>
      <c r="H207" s="36"/>
      <c r="I207" s="169"/>
      <c r="J207" s="37"/>
      <c r="K207" s="39"/>
      <c r="L207" s="38"/>
      <c r="M207" s="39"/>
      <c r="N207" s="107">
        <v>231150000</v>
      </c>
      <c r="O207" s="457"/>
      <c r="P207" s="461"/>
      <c r="Q207" s="457"/>
      <c r="R207" s="334"/>
      <c r="S207" s="465"/>
      <c r="T207" s="186" t="s">
        <v>168</v>
      </c>
      <c r="U207" s="172"/>
      <c r="V207" s="133"/>
      <c r="W207" s="134"/>
      <c r="X207" s="136"/>
      <c r="Y207" s="126"/>
      <c r="Z207" s="137"/>
      <c r="AA207" s="126"/>
      <c r="AB207" s="191">
        <v>231150000</v>
      </c>
      <c r="AC207" s="139"/>
    </row>
    <row r="208" spans="1:29" s="25" customFormat="1" ht="12.75" customHeight="1" x14ac:dyDescent="0.3">
      <c r="A208" s="454"/>
      <c r="B208" s="528"/>
      <c r="C208" s="455"/>
      <c r="D208" s="208"/>
      <c r="E208" s="452"/>
      <c r="F208" s="70"/>
      <c r="G208" s="69"/>
      <c r="H208" s="40"/>
      <c r="I208" s="41"/>
      <c r="J208" s="45"/>
      <c r="K208" s="45"/>
      <c r="L208" s="44" t="s">
        <v>50</v>
      </c>
      <c r="M208" s="43"/>
      <c r="N208" s="173">
        <f>SUM(N203:N207)</f>
        <v>817130000</v>
      </c>
      <c r="O208" s="457"/>
      <c r="P208" s="461"/>
      <c r="Q208" s="459"/>
      <c r="R208" s="406"/>
      <c r="S208" s="464"/>
      <c r="T208" s="368"/>
      <c r="U208" s="197"/>
      <c r="V208" s="198"/>
      <c r="W208" s="199"/>
      <c r="X208" s="148"/>
      <c r="Y208" s="148"/>
      <c r="Z208" s="362" t="s">
        <v>50</v>
      </c>
      <c r="AA208" s="200"/>
      <c r="AB208" s="201">
        <f>SUM(AB203:AB207)</f>
        <v>744923200</v>
      </c>
      <c r="AC208" s="139"/>
    </row>
    <row r="209" spans="1:29" s="25" customFormat="1" ht="12.95" customHeight="1" x14ac:dyDescent="0.3">
      <c r="A209" s="454"/>
      <c r="B209" s="528"/>
      <c r="C209" s="453" t="s">
        <v>8</v>
      </c>
      <c r="D209" s="223"/>
      <c r="E209" s="450">
        <f>N222+N223</f>
        <v>301501960</v>
      </c>
      <c r="F209" s="22" t="s">
        <v>159</v>
      </c>
      <c r="G209" s="19"/>
      <c r="H209" s="46"/>
      <c r="I209" s="53"/>
      <c r="J209" s="20"/>
      <c r="K209" s="20"/>
      <c r="L209" s="52"/>
      <c r="M209" s="47"/>
      <c r="N209" s="209">
        <f>N214</f>
        <v>49000000</v>
      </c>
      <c r="O209" s="457"/>
      <c r="P209" s="461"/>
      <c r="Q209" s="456" t="s">
        <v>8</v>
      </c>
      <c r="R209" s="325"/>
      <c r="S209" s="463">
        <f>AB222+AB223</f>
        <v>343589640</v>
      </c>
      <c r="T209" s="172" t="s">
        <v>159</v>
      </c>
      <c r="U209" s="187"/>
      <c r="V209" s="129"/>
      <c r="W209" s="188"/>
      <c r="X209" s="189"/>
      <c r="Y209" s="189"/>
      <c r="Z209" s="190"/>
      <c r="AA209" s="131"/>
      <c r="AB209" s="425">
        <f>AB214</f>
        <v>49000000</v>
      </c>
      <c r="AC209" s="139"/>
    </row>
    <row r="210" spans="1:29" s="25" customFormat="1" ht="12.75" customHeight="1" x14ac:dyDescent="0.3">
      <c r="A210" s="454"/>
      <c r="B210" s="528"/>
      <c r="C210" s="454"/>
      <c r="D210" s="229"/>
      <c r="E210" s="451"/>
      <c r="F210" s="35"/>
      <c r="G210" s="22"/>
      <c r="H210" s="36"/>
      <c r="I210" s="169"/>
      <c r="J210" s="24"/>
      <c r="K210" s="24"/>
      <c r="L210" s="38"/>
      <c r="M210" s="39"/>
      <c r="N210" s="210">
        <f>N211+N212+N213+N215</f>
        <v>170547300</v>
      </c>
      <c r="O210" s="457"/>
      <c r="P210" s="461"/>
      <c r="Q210" s="457"/>
      <c r="R210" s="326"/>
      <c r="S210" s="465"/>
      <c r="T210" s="281"/>
      <c r="U210" s="172"/>
      <c r="V210" s="133"/>
      <c r="W210" s="134"/>
      <c r="X210" s="193"/>
      <c r="Y210" s="193"/>
      <c r="Z210" s="137"/>
      <c r="AA210" s="126"/>
      <c r="AB210" s="426">
        <f>AB211+AB212+AB213+AB215</f>
        <v>216250640</v>
      </c>
      <c r="AC210" s="139"/>
    </row>
    <row r="211" spans="1:29" s="25" customFormat="1" ht="12.95" customHeight="1" x14ac:dyDescent="0.3">
      <c r="A211" s="454"/>
      <c r="B211" s="528"/>
      <c r="C211" s="454"/>
      <c r="D211" s="229"/>
      <c r="E211" s="451"/>
      <c r="F211" s="211" t="s">
        <v>155</v>
      </c>
      <c r="G211" s="22"/>
      <c r="H211" s="36"/>
      <c r="I211" s="169"/>
      <c r="J211" s="24"/>
      <c r="K211" s="24"/>
      <c r="L211" s="38"/>
      <c r="M211" s="39"/>
      <c r="N211" s="107">
        <v>38822500</v>
      </c>
      <c r="O211" s="457"/>
      <c r="P211" s="461"/>
      <c r="Q211" s="457"/>
      <c r="R211" s="326"/>
      <c r="S211" s="465"/>
      <c r="T211" s="427" t="s">
        <v>155</v>
      </c>
      <c r="U211" s="172"/>
      <c r="V211" s="133"/>
      <c r="W211" s="134"/>
      <c r="X211" s="193"/>
      <c r="Y211" s="193"/>
      <c r="Z211" s="137"/>
      <c r="AA211" s="126"/>
      <c r="AB211" s="191">
        <v>67476000</v>
      </c>
      <c r="AC211" s="139"/>
    </row>
    <row r="212" spans="1:29" s="25" customFormat="1" ht="12.95" customHeight="1" x14ac:dyDescent="0.3">
      <c r="A212" s="454"/>
      <c r="B212" s="528"/>
      <c r="C212" s="454"/>
      <c r="D212" s="229"/>
      <c r="E212" s="451"/>
      <c r="F212" s="211" t="s">
        <v>156</v>
      </c>
      <c r="G212" s="22"/>
      <c r="H212" s="36"/>
      <c r="I212" s="169"/>
      <c r="J212" s="24"/>
      <c r="K212" s="24"/>
      <c r="L212" s="38"/>
      <c r="M212" s="39"/>
      <c r="N212" s="107">
        <v>44726000</v>
      </c>
      <c r="O212" s="457"/>
      <c r="P212" s="461"/>
      <c r="Q212" s="457"/>
      <c r="R212" s="326"/>
      <c r="S212" s="465"/>
      <c r="T212" s="427" t="s">
        <v>156</v>
      </c>
      <c r="U212" s="172"/>
      <c r="V212" s="133"/>
      <c r="W212" s="134"/>
      <c r="X212" s="193"/>
      <c r="Y212" s="193"/>
      <c r="Z212" s="137"/>
      <c r="AA212" s="126"/>
      <c r="AB212" s="191">
        <v>44726000</v>
      </c>
      <c r="AC212" s="139"/>
    </row>
    <row r="213" spans="1:29" s="25" customFormat="1" ht="12.95" customHeight="1" x14ac:dyDescent="0.3">
      <c r="A213" s="454"/>
      <c r="B213" s="528"/>
      <c r="C213" s="454"/>
      <c r="D213" s="229"/>
      <c r="E213" s="451"/>
      <c r="F213" s="211" t="s">
        <v>160</v>
      </c>
      <c r="G213" s="22"/>
      <c r="H213" s="36"/>
      <c r="I213" s="169"/>
      <c r="J213" s="24"/>
      <c r="K213" s="24"/>
      <c r="L213" s="38"/>
      <c r="M213" s="39"/>
      <c r="N213" s="107">
        <v>19750000</v>
      </c>
      <c r="O213" s="457"/>
      <c r="P213" s="461"/>
      <c r="Q213" s="457"/>
      <c r="R213" s="326"/>
      <c r="S213" s="465"/>
      <c r="T213" s="427" t="s">
        <v>160</v>
      </c>
      <c r="U213" s="172"/>
      <c r="V213" s="133"/>
      <c r="W213" s="134"/>
      <c r="X213" s="193"/>
      <c r="Y213" s="193"/>
      <c r="Z213" s="137"/>
      <c r="AA213" s="126"/>
      <c r="AB213" s="191">
        <v>19750000</v>
      </c>
      <c r="AC213" s="139"/>
    </row>
    <row r="214" spans="1:29" s="25" customFormat="1" ht="12.95" customHeight="1" x14ac:dyDescent="0.3">
      <c r="A214" s="454"/>
      <c r="B214" s="528"/>
      <c r="C214" s="454"/>
      <c r="D214" s="229"/>
      <c r="E214" s="451"/>
      <c r="F214" s="211" t="s">
        <v>158</v>
      </c>
      <c r="G214" s="22"/>
      <c r="H214" s="36"/>
      <c r="I214" s="169"/>
      <c r="J214" s="24"/>
      <c r="K214" s="24"/>
      <c r="L214" s="38"/>
      <c r="M214" s="39"/>
      <c r="N214" s="107">
        <v>49000000</v>
      </c>
      <c r="O214" s="457"/>
      <c r="P214" s="461"/>
      <c r="Q214" s="457"/>
      <c r="R214" s="326"/>
      <c r="S214" s="465"/>
      <c r="T214" s="427" t="s">
        <v>158</v>
      </c>
      <c r="U214" s="172"/>
      <c r="V214" s="133"/>
      <c r="W214" s="134"/>
      <c r="X214" s="193"/>
      <c r="Y214" s="193"/>
      <c r="Z214" s="137"/>
      <c r="AA214" s="126"/>
      <c r="AB214" s="191">
        <v>49000000</v>
      </c>
      <c r="AC214" s="139"/>
    </row>
    <row r="215" spans="1:29" s="25" customFormat="1" ht="12.95" customHeight="1" x14ac:dyDescent="0.3">
      <c r="A215" s="454"/>
      <c r="B215" s="528"/>
      <c r="C215" s="454"/>
      <c r="D215" s="229"/>
      <c r="E215" s="451"/>
      <c r="F215" s="211" t="s">
        <v>154</v>
      </c>
      <c r="G215" s="22"/>
      <c r="H215" s="36"/>
      <c r="I215" s="169"/>
      <c r="J215" s="24"/>
      <c r="K215" s="24"/>
      <c r="L215" s="38"/>
      <c r="M215" s="39"/>
      <c r="N215" s="107">
        <v>67248800</v>
      </c>
      <c r="O215" s="457"/>
      <c r="P215" s="461"/>
      <c r="Q215" s="457"/>
      <c r="R215" s="326"/>
      <c r="S215" s="465"/>
      <c r="T215" s="427" t="s">
        <v>154</v>
      </c>
      <c r="U215" s="172"/>
      <c r="V215" s="133"/>
      <c r="W215" s="134"/>
      <c r="X215" s="193"/>
      <c r="Y215" s="193"/>
      <c r="Z215" s="137"/>
      <c r="AA215" s="126"/>
      <c r="AB215" s="191">
        <v>84298640</v>
      </c>
      <c r="AC215" s="139"/>
    </row>
    <row r="216" spans="1:29" s="25" customFormat="1" ht="12.95" customHeight="1" x14ac:dyDescent="0.3">
      <c r="A216" s="454"/>
      <c r="B216" s="528"/>
      <c r="C216" s="454"/>
      <c r="D216" s="229"/>
      <c r="E216" s="451"/>
      <c r="F216" s="22" t="s">
        <v>161</v>
      </c>
      <c r="G216" s="22"/>
      <c r="H216" s="36"/>
      <c r="I216" s="169"/>
      <c r="J216" s="24"/>
      <c r="K216" s="24"/>
      <c r="L216" s="38"/>
      <c r="M216" s="39"/>
      <c r="N216" s="210">
        <f>N218+N220</f>
        <v>46274000</v>
      </c>
      <c r="O216" s="457"/>
      <c r="P216" s="461"/>
      <c r="Q216" s="457"/>
      <c r="R216" s="326"/>
      <c r="S216" s="465"/>
      <c r="T216" s="172" t="s">
        <v>161</v>
      </c>
      <c r="U216" s="172"/>
      <c r="V216" s="133"/>
      <c r="W216" s="134"/>
      <c r="X216" s="193"/>
      <c r="Y216" s="193"/>
      <c r="Z216" s="137"/>
      <c r="AA216" s="126"/>
      <c r="AB216" s="426">
        <f>AB218+AB220</f>
        <v>43010000</v>
      </c>
      <c r="AC216" s="139"/>
    </row>
    <row r="217" spans="1:29" s="25" customFormat="1" ht="12.95" customHeight="1" x14ac:dyDescent="0.3">
      <c r="A217" s="454"/>
      <c r="B217" s="528"/>
      <c r="C217" s="454"/>
      <c r="D217" s="229"/>
      <c r="E217" s="451"/>
      <c r="F217" s="35"/>
      <c r="G217" s="22"/>
      <c r="H217" s="36"/>
      <c r="I217" s="169"/>
      <c r="J217" s="24"/>
      <c r="K217" s="24"/>
      <c r="L217" s="38"/>
      <c r="M217" s="39"/>
      <c r="N217" s="210">
        <f>N219+N221</f>
        <v>35680660</v>
      </c>
      <c r="O217" s="457"/>
      <c r="P217" s="461"/>
      <c r="Q217" s="457"/>
      <c r="R217" s="326"/>
      <c r="S217" s="465"/>
      <c r="T217" s="281"/>
      <c r="U217" s="172"/>
      <c r="V217" s="133"/>
      <c r="W217" s="134"/>
      <c r="X217" s="193"/>
      <c r="Y217" s="193"/>
      <c r="Z217" s="137"/>
      <c r="AA217" s="126"/>
      <c r="AB217" s="426">
        <f>AB219+AB221</f>
        <v>35329000</v>
      </c>
      <c r="AC217" s="139"/>
    </row>
    <row r="218" spans="1:29" s="25" customFormat="1" x14ac:dyDescent="0.3">
      <c r="A218" s="454"/>
      <c r="B218" s="528"/>
      <c r="C218" s="454"/>
      <c r="D218" s="229"/>
      <c r="E218" s="451"/>
      <c r="F218" s="211" t="s">
        <v>162</v>
      </c>
      <c r="G218" s="22"/>
      <c r="H218" s="36"/>
      <c r="I218" s="169"/>
      <c r="J218" s="24"/>
      <c r="K218" s="24"/>
      <c r="L218" s="38"/>
      <c r="M218" s="39"/>
      <c r="N218" s="107">
        <v>7552000</v>
      </c>
      <c r="O218" s="457"/>
      <c r="P218" s="461"/>
      <c r="Q218" s="457"/>
      <c r="R218" s="326"/>
      <c r="S218" s="465"/>
      <c r="T218" s="427" t="s">
        <v>162</v>
      </c>
      <c r="U218" s="172"/>
      <c r="V218" s="133"/>
      <c r="W218" s="134"/>
      <c r="X218" s="193"/>
      <c r="Y218" s="193"/>
      <c r="Z218" s="137"/>
      <c r="AA218" s="126"/>
      <c r="AB218" s="191">
        <v>12725000</v>
      </c>
      <c r="AC218" s="139"/>
    </row>
    <row r="219" spans="1:29" s="25" customFormat="1" ht="12.95" customHeight="1" x14ac:dyDescent="0.3">
      <c r="A219" s="454"/>
      <c r="B219" s="528"/>
      <c r="C219" s="454"/>
      <c r="D219" s="229"/>
      <c r="E219" s="451"/>
      <c r="F219" s="211" t="s">
        <v>156</v>
      </c>
      <c r="G219" s="22"/>
      <c r="H219" s="36"/>
      <c r="I219" s="169"/>
      <c r="J219" s="24"/>
      <c r="K219" s="24"/>
      <c r="L219" s="38"/>
      <c r="M219" s="39"/>
      <c r="N219" s="107">
        <v>28400660</v>
      </c>
      <c r="O219" s="457"/>
      <c r="P219" s="461"/>
      <c r="Q219" s="457"/>
      <c r="R219" s="326"/>
      <c r="S219" s="465"/>
      <c r="T219" s="427" t="s">
        <v>156</v>
      </c>
      <c r="U219" s="172"/>
      <c r="V219" s="133"/>
      <c r="W219" s="134"/>
      <c r="X219" s="193"/>
      <c r="Y219" s="193"/>
      <c r="Z219" s="137"/>
      <c r="AA219" s="126"/>
      <c r="AB219" s="191">
        <v>22229000</v>
      </c>
      <c r="AC219" s="139"/>
    </row>
    <row r="220" spans="1:29" s="25" customFormat="1" ht="12.95" customHeight="1" x14ac:dyDescent="0.3">
      <c r="A220" s="454"/>
      <c r="B220" s="528"/>
      <c r="C220" s="454"/>
      <c r="D220" s="229"/>
      <c r="E220" s="451"/>
      <c r="F220" s="211" t="s">
        <v>158</v>
      </c>
      <c r="G220" s="22"/>
      <c r="H220" s="36"/>
      <c r="I220" s="169"/>
      <c r="J220" s="24"/>
      <c r="K220" s="24"/>
      <c r="L220" s="38"/>
      <c r="M220" s="39"/>
      <c r="N220" s="107">
        <v>38722000</v>
      </c>
      <c r="O220" s="457"/>
      <c r="P220" s="461"/>
      <c r="Q220" s="457"/>
      <c r="R220" s="326"/>
      <c r="S220" s="465"/>
      <c r="T220" s="427" t="s">
        <v>158</v>
      </c>
      <c r="U220" s="172"/>
      <c r="V220" s="133"/>
      <c r="W220" s="134"/>
      <c r="X220" s="193"/>
      <c r="Y220" s="193"/>
      <c r="Z220" s="137"/>
      <c r="AA220" s="126"/>
      <c r="AB220" s="191">
        <v>30285000</v>
      </c>
      <c r="AC220" s="139"/>
    </row>
    <row r="221" spans="1:29" s="25" customFormat="1" ht="12.95" customHeight="1" x14ac:dyDescent="0.3">
      <c r="A221" s="454"/>
      <c r="B221" s="528"/>
      <c r="C221" s="454"/>
      <c r="D221" s="229"/>
      <c r="E221" s="451"/>
      <c r="F221" s="211" t="s">
        <v>154</v>
      </c>
      <c r="G221" s="22"/>
      <c r="H221" s="36"/>
      <c r="I221" s="169"/>
      <c r="J221" s="24"/>
      <c r="K221" s="24"/>
      <c r="L221" s="38"/>
      <c r="M221" s="39"/>
      <c r="N221" s="107">
        <v>7280000</v>
      </c>
      <c r="O221" s="457"/>
      <c r="P221" s="461"/>
      <c r="Q221" s="457"/>
      <c r="R221" s="326"/>
      <c r="S221" s="465"/>
      <c r="T221" s="427" t="s">
        <v>154</v>
      </c>
      <c r="U221" s="172"/>
      <c r="V221" s="133"/>
      <c r="W221" s="134"/>
      <c r="X221" s="193"/>
      <c r="Y221" s="193"/>
      <c r="Z221" s="137"/>
      <c r="AA221" s="126"/>
      <c r="AB221" s="191">
        <v>13100000</v>
      </c>
      <c r="AC221" s="139"/>
    </row>
    <row r="222" spans="1:29" s="25" customFormat="1" ht="12.95" customHeight="1" x14ac:dyDescent="0.3">
      <c r="A222" s="454"/>
      <c r="B222" s="528"/>
      <c r="C222" s="454"/>
      <c r="D222" s="229"/>
      <c r="E222" s="451"/>
      <c r="F222" s="21"/>
      <c r="G222" s="22"/>
      <c r="H222" s="36"/>
      <c r="I222" s="169"/>
      <c r="J222" s="24"/>
      <c r="K222" s="24"/>
      <c r="L222" s="24" t="s">
        <v>134</v>
      </c>
      <c r="M222" s="39"/>
      <c r="N222" s="107">
        <f>N209+N216</f>
        <v>95274000</v>
      </c>
      <c r="O222" s="457"/>
      <c r="P222" s="461"/>
      <c r="Q222" s="457"/>
      <c r="R222" s="326"/>
      <c r="S222" s="465"/>
      <c r="T222" s="213"/>
      <c r="U222" s="172"/>
      <c r="V222" s="133"/>
      <c r="W222" s="134"/>
      <c r="X222" s="193"/>
      <c r="Y222" s="193"/>
      <c r="Z222" s="193" t="s">
        <v>134</v>
      </c>
      <c r="AA222" s="126"/>
      <c r="AB222" s="191">
        <f>AB209+AB216</f>
        <v>92010000</v>
      </c>
      <c r="AC222" s="139"/>
    </row>
    <row r="223" spans="1:29" s="25" customFormat="1" ht="12.95" customHeight="1" x14ac:dyDescent="0.3">
      <c r="A223" s="454"/>
      <c r="B223" s="528"/>
      <c r="C223" s="455"/>
      <c r="D223" s="224"/>
      <c r="E223" s="452"/>
      <c r="F223" s="70"/>
      <c r="G223" s="69"/>
      <c r="H223" s="40"/>
      <c r="I223" s="41"/>
      <c r="J223" s="45"/>
      <c r="K223" s="45"/>
      <c r="L223" s="45" t="s">
        <v>130</v>
      </c>
      <c r="M223" s="43"/>
      <c r="N223" s="173">
        <f>N210+N217</f>
        <v>206227960</v>
      </c>
      <c r="O223" s="457"/>
      <c r="P223" s="461"/>
      <c r="Q223" s="459"/>
      <c r="R223" s="327"/>
      <c r="S223" s="464"/>
      <c r="T223" s="368"/>
      <c r="U223" s="197"/>
      <c r="V223" s="198"/>
      <c r="W223" s="199"/>
      <c r="X223" s="148"/>
      <c r="Y223" s="148"/>
      <c r="Z223" s="148" t="s">
        <v>130</v>
      </c>
      <c r="AA223" s="200"/>
      <c r="AB223" s="201">
        <f>AB210+AB217</f>
        <v>251579640</v>
      </c>
      <c r="AC223" s="139"/>
    </row>
    <row r="224" spans="1:29" s="25" customFormat="1" ht="12.75" customHeight="1" x14ac:dyDescent="0.3">
      <c r="A224" s="454"/>
      <c r="B224" s="528"/>
      <c r="C224" s="228" t="s">
        <v>214</v>
      </c>
      <c r="D224" s="224"/>
      <c r="E224" s="214">
        <f>N224</f>
        <v>30000000</v>
      </c>
      <c r="F224" s="69"/>
      <c r="G224" s="69"/>
      <c r="H224" s="40"/>
      <c r="I224" s="41"/>
      <c r="J224" s="45"/>
      <c r="K224" s="45"/>
      <c r="L224" s="44" t="s">
        <v>50</v>
      </c>
      <c r="M224" s="43"/>
      <c r="N224" s="173">
        <v>30000000</v>
      </c>
      <c r="O224" s="457"/>
      <c r="P224" s="461"/>
      <c r="Q224" s="195" t="s">
        <v>214</v>
      </c>
      <c r="R224" s="327"/>
      <c r="S224" s="399">
        <f>AB224</f>
        <v>30000000</v>
      </c>
      <c r="T224" s="197"/>
      <c r="U224" s="197"/>
      <c r="V224" s="198"/>
      <c r="W224" s="199"/>
      <c r="X224" s="148"/>
      <c r="Y224" s="148"/>
      <c r="Z224" s="362" t="s">
        <v>50</v>
      </c>
      <c r="AA224" s="200"/>
      <c r="AB224" s="201">
        <v>30000000</v>
      </c>
      <c r="AC224" s="139"/>
    </row>
    <row r="225" spans="1:29" s="25" customFormat="1" ht="12.95" customHeight="1" x14ac:dyDescent="0.3">
      <c r="A225" s="454"/>
      <c r="B225" s="528"/>
      <c r="C225" s="248" t="s">
        <v>216</v>
      </c>
      <c r="D225" s="249"/>
      <c r="E225" s="68">
        <f>N225</f>
        <v>150000000</v>
      </c>
      <c r="F225" s="69"/>
      <c r="G225" s="69"/>
      <c r="H225" s="40"/>
      <c r="I225" s="41"/>
      <c r="J225" s="45"/>
      <c r="K225" s="45"/>
      <c r="L225" s="44" t="s">
        <v>50</v>
      </c>
      <c r="M225" s="43"/>
      <c r="N225" s="173">
        <v>150000000</v>
      </c>
      <c r="O225" s="457"/>
      <c r="P225" s="461"/>
      <c r="Q225" s="392" t="s">
        <v>216</v>
      </c>
      <c r="R225" s="357"/>
      <c r="S225" s="355">
        <f>AB225</f>
        <v>150000000</v>
      </c>
      <c r="T225" s="197"/>
      <c r="U225" s="197"/>
      <c r="V225" s="198"/>
      <c r="W225" s="199"/>
      <c r="X225" s="148"/>
      <c r="Y225" s="148"/>
      <c r="Z225" s="362" t="s">
        <v>50</v>
      </c>
      <c r="AA225" s="200"/>
      <c r="AB225" s="201">
        <v>150000000</v>
      </c>
      <c r="AC225" s="139"/>
    </row>
    <row r="226" spans="1:29" s="25" customFormat="1" ht="12.95" customHeight="1" x14ac:dyDescent="0.3">
      <c r="A226" s="454"/>
      <c r="B226" s="528"/>
      <c r="C226" s="254" t="s">
        <v>9</v>
      </c>
      <c r="D226" s="228"/>
      <c r="E226" s="68">
        <f>N226</f>
        <v>11000000</v>
      </c>
      <c r="F226" s="21" t="s">
        <v>15</v>
      </c>
      <c r="G226" s="22"/>
      <c r="H226" s="36">
        <v>5500000</v>
      </c>
      <c r="I226" s="169"/>
      <c r="J226" s="37"/>
      <c r="K226" s="169" t="s">
        <v>2</v>
      </c>
      <c r="L226" s="50">
        <v>2</v>
      </c>
      <c r="M226" s="39" t="s">
        <v>49</v>
      </c>
      <c r="N226" s="173">
        <f>H226*L226</f>
        <v>11000000</v>
      </c>
      <c r="O226" s="457"/>
      <c r="P226" s="461"/>
      <c r="Q226" s="327" t="s">
        <v>9</v>
      </c>
      <c r="R226" s="195"/>
      <c r="S226" s="355">
        <f>AB226</f>
        <v>111000000</v>
      </c>
      <c r="T226" s="213" t="s">
        <v>15</v>
      </c>
      <c r="U226" s="172"/>
      <c r="V226" s="133">
        <v>27750000</v>
      </c>
      <c r="W226" s="134"/>
      <c r="X226" s="136"/>
      <c r="Y226" s="134" t="s">
        <v>2</v>
      </c>
      <c r="Z226" s="371">
        <v>4</v>
      </c>
      <c r="AA226" s="126" t="s">
        <v>49</v>
      </c>
      <c r="AB226" s="201">
        <f>V226*Z226</f>
        <v>111000000</v>
      </c>
      <c r="AC226" s="139">
        <v>5900000</v>
      </c>
    </row>
    <row r="227" spans="1:29" s="25" customFormat="1" ht="12.95" customHeight="1" x14ac:dyDescent="0.3">
      <c r="A227" s="454"/>
      <c r="B227" s="528"/>
      <c r="C227" s="255" t="s">
        <v>10</v>
      </c>
      <c r="D227" s="225"/>
      <c r="E227" s="68">
        <f t="shared" ref="E227:E228" si="44">N227</f>
        <v>1000000</v>
      </c>
      <c r="F227" s="18" t="s">
        <v>135</v>
      </c>
      <c r="G227" s="67"/>
      <c r="H227" s="32"/>
      <c r="I227" s="33"/>
      <c r="J227" s="220"/>
      <c r="K227" s="220"/>
      <c r="L227" s="57"/>
      <c r="M227" s="58"/>
      <c r="N227" s="173">
        <v>1000000</v>
      </c>
      <c r="O227" s="457"/>
      <c r="P227" s="461"/>
      <c r="Q227" s="357" t="s">
        <v>10</v>
      </c>
      <c r="R227" s="357"/>
      <c r="S227" s="355">
        <f t="shared" ref="S227:S228" si="45">AB227</f>
        <v>1000000</v>
      </c>
      <c r="T227" s="365" t="s">
        <v>135</v>
      </c>
      <c r="U227" s="350"/>
      <c r="V227" s="351"/>
      <c r="W227" s="352"/>
      <c r="X227" s="353"/>
      <c r="Y227" s="353"/>
      <c r="Z227" s="385"/>
      <c r="AA227" s="386"/>
      <c r="AB227" s="201">
        <v>1000000</v>
      </c>
      <c r="AC227" s="139"/>
    </row>
    <row r="228" spans="1:29" s="25" customFormat="1" ht="12.95" customHeight="1" x14ac:dyDescent="0.3">
      <c r="A228" s="454"/>
      <c r="B228" s="528"/>
      <c r="C228" s="253" t="s">
        <v>11</v>
      </c>
      <c r="D228" s="223"/>
      <c r="E228" s="68">
        <f t="shared" si="44"/>
        <v>1000000</v>
      </c>
      <c r="F228" s="66" t="s">
        <v>136</v>
      </c>
      <c r="G228" s="67"/>
      <c r="H228" s="32"/>
      <c r="I228" s="33"/>
      <c r="J228" s="220"/>
      <c r="K228" s="220"/>
      <c r="L228" s="57"/>
      <c r="M228" s="58"/>
      <c r="N228" s="106">
        <v>1000000</v>
      </c>
      <c r="O228" s="457"/>
      <c r="P228" s="461"/>
      <c r="Q228" s="325" t="s">
        <v>11</v>
      </c>
      <c r="R228" s="325"/>
      <c r="S228" s="355">
        <f t="shared" si="45"/>
        <v>1000000</v>
      </c>
      <c r="T228" s="349" t="s">
        <v>136</v>
      </c>
      <c r="U228" s="350"/>
      <c r="V228" s="351"/>
      <c r="W228" s="352"/>
      <c r="X228" s="353"/>
      <c r="Y228" s="353"/>
      <c r="Z228" s="385"/>
      <c r="AA228" s="386"/>
      <c r="AB228" s="360">
        <v>1000000</v>
      </c>
      <c r="AC228" s="139"/>
    </row>
    <row r="229" spans="1:29" s="25" customFormat="1" ht="12.95" customHeight="1" x14ac:dyDescent="0.3">
      <c r="A229" s="454"/>
      <c r="B229" s="528"/>
      <c r="C229" s="253" t="s">
        <v>1</v>
      </c>
      <c r="D229" s="223"/>
      <c r="E229" s="450">
        <f>N231</f>
        <v>78210100</v>
      </c>
      <c r="F229" s="206" t="s">
        <v>150</v>
      </c>
      <c r="G229" s="19"/>
      <c r="H229" s="46"/>
      <c r="I229" s="53"/>
      <c r="J229" s="20"/>
      <c r="K229" s="20"/>
      <c r="L229" s="52"/>
      <c r="M229" s="47"/>
      <c r="N229" s="107">
        <v>76710100</v>
      </c>
      <c r="O229" s="457"/>
      <c r="P229" s="461"/>
      <c r="Q229" s="325" t="s">
        <v>1</v>
      </c>
      <c r="R229" s="325"/>
      <c r="S229" s="463">
        <f>AB231</f>
        <v>81500000</v>
      </c>
      <c r="T229" s="424" t="s">
        <v>150</v>
      </c>
      <c r="U229" s="187"/>
      <c r="V229" s="129"/>
      <c r="W229" s="188"/>
      <c r="X229" s="189"/>
      <c r="Y229" s="189"/>
      <c r="Z229" s="190"/>
      <c r="AA229" s="131"/>
      <c r="AB229" s="191">
        <v>80000000</v>
      </c>
      <c r="AC229" s="139"/>
    </row>
    <row r="230" spans="1:29" s="25" customFormat="1" ht="12.95" customHeight="1" x14ac:dyDescent="0.3">
      <c r="A230" s="454"/>
      <c r="B230" s="528"/>
      <c r="C230" s="258"/>
      <c r="D230" s="229"/>
      <c r="E230" s="451"/>
      <c r="F230" s="178" t="s">
        <v>204</v>
      </c>
      <c r="G230" s="22"/>
      <c r="H230" s="36"/>
      <c r="I230" s="169"/>
      <c r="J230" s="24"/>
      <c r="K230" s="24"/>
      <c r="L230" s="38"/>
      <c r="M230" s="39"/>
      <c r="N230" s="107">
        <v>1500000</v>
      </c>
      <c r="O230" s="457"/>
      <c r="P230" s="461"/>
      <c r="Q230" s="326"/>
      <c r="R230" s="326"/>
      <c r="S230" s="465"/>
      <c r="T230" s="186" t="s">
        <v>204</v>
      </c>
      <c r="U230" s="172"/>
      <c r="V230" s="133"/>
      <c r="W230" s="134"/>
      <c r="X230" s="193"/>
      <c r="Y230" s="193"/>
      <c r="Z230" s="137"/>
      <c r="AA230" s="126"/>
      <c r="AB230" s="191">
        <v>1500000</v>
      </c>
      <c r="AC230" s="139"/>
    </row>
    <row r="231" spans="1:29" s="25" customFormat="1" ht="12.95" customHeight="1" x14ac:dyDescent="0.3">
      <c r="A231" s="454"/>
      <c r="B231" s="528"/>
      <c r="C231" s="254"/>
      <c r="D231" s="224"/>
      <c r="E231" s="452"/>
      <c r="F231" s="70"/>
      <c r="G231" s="69"/>
      <c r="H231" s="40"/>
      <c r="I231" s="41"/>
      <c r="J231" s="45"/>
      <c r="K231" s="45"/>
      <c r="L231" s="44"/>
      <c r="M231" s="43"/>
      <c r="N231" s="173">
        <f>SUM(N229:N230)</f>
        <v>78210100</v>
      </c>
      <c r="O231" s="457"/>
      <c r="P231" s="461"/>
      <c r="Q231" s="327"/>
      <c r="R231" s="327"/>
      <c r="S231" s="464"/>
      <c r="T231" s="368"/>
      <c r="U231" s="197"/>
      <c r="V231" s="198"/>
      <c r="W231" s="199"/>
      <c r="X231" s="148"/>
      <c r="Y231" s="148"/>
      <c r="Z231" s="362"/>
      <c r="AA231" s="200"/>
      <c r="AB231" s="201">
        <f>SUM(AB229:AB230)</f>
        <v>81500000</v>
      </c>
      <c r="AC231" s="139"/>
    </row>
    <row r="232" spans="1:29" s="25" customFormat="1" ht="12.75" customHeight="1" x14ac:dyDescent="0.3">
      <c r="A232" s="454"/>
      <c r="B232" s="528"/>
      <c r="C232" s="226" t="s">
        <v>217</v>
      </c>
      <c r="D232" s="223"/>
      <c r="E232" s="231">
        <f t="shared" ref="E232" si="46">N232</f>
        <v>40000000</v>
      </c>
      <c r="F232" s="66" t="s">
        <v>220</v>
      </c>
      <c r="G232" s="69"/>
      <c r="H232" s="40"/>
      <c r="I232" s="41"/>
      <c r="J232" s="45"/>
      <c r="K232" s="45"/>
      <c r="L232" s="44"/>
      <c r="M232" s="43"/>
      <c r="N232" s="173">
        <v>40000000</v>
      </c>
      <c r="O232" s="457"/>
      <c r="P232" s="461"/>
      <c r="Q232" s="185" t="s">
        <v>217</v>
      </c>
      <c r="R232" s="325"/>
      <c r="S232" s="400">
        <f t="shared" ref="S232" si="47">AB232</f>
        <v>40000000</v>
      </c>
      <c r="T232" s="349" t="s">
        <v>220</v>
      </c>
      <c r="U232" s="197"/>
      <c r="V232" s="198"/>
      <c r="W232" s="199"/>
      <c r="X232" s="148"/>
      <c r="Y232" s="148"/>
      <c r="Z232" s="362"/>
      <c r="AA232" s="200"/>
      <c r="AB232" s="201">
        <v>40000000</v>
      </c>
      <c r="AC232" s="139"/>
    </row>
    <row r="233" spans="1:29" s="25" customFormat="1" ht="12.75" customHeight="1" x14ac:dyDescent="0.3">
      <c r="A233" s="454"/>
      <c r="B233" s="528"/>
      <c r="C233" s="263" t="s">
        <v>227</v>
      </c>
      <c r="D233" s="263"/>
      <c r="E233" s="231">
        <f>N233</f>
        <v>1609782950</v>
      </c>
      <c r="F233" s="18" t="s">
        <v>262</v>
      </c>
      <c r="G233" s="67"/>
      <c r="H233" s="32"/>
      <c r="I233" s="33"/>
      <c r="J233" s="268"/>
      <c r="K233" s="268"/>
      <c r="L233" s="57"/>
      <c r="M233" s="58"/>
      <c r="N233" s="106">
        <v>1609782950</v>
      </c>
      <c r="O233" s="457"/>
      <c r="P233" s="461"/>
      <c r="Q233" s="325" t="s">
        <v>227</v>
      </c>
      <c r="R233" s="325"/>
      <c r="S233" s="400">
        <f>AB233</f>
        <v>1627977417</v>
      </c>
      <c r="T233" s="365" t="s">
        <v>262</v>
      </c>
      <c r="U233" s="350"/>
      <c r="V233" s="351"/>
      <c r="W233" s="352"/>
      <c r="X233" s="353"/>
      <c r="Y233" s="353"/>
      <c r="Z233" s="385"/>
      <c r="AA233" s="386"/>
      <c r="AB233" s="360">
        <v>1627977417</v>
      </c>
      <c r="AC233" s="139">
        <v>650210756</v>
      </c>
    </row>
    <row r="234" spans="1:29" s="25" customFormat="1" ht="12.75" customHeight="1" x14ac:dyDescent="0.3">
      <c r="A234" s="454"/>
      <c r="B234" s="528"/>
      <c r="C234" s="263" t="s">
        <v>306</v>
      </c>
      <c r="D234" s="263"/>
      <c r="E234" s="231">
        <f>N234</f>
        <v>337000000</v>
      </c>
      <c r="F234" s="18" t="s">
        <v>307</v>
      </c>
      <c r="G234" s="19"/>
      <c r="H234" s="46"/>
      <c r="I234" s="53"/>
      <c r="J234" s="20"/>
      <c r="K234" s="20"/>
      <c r="L234" s="38"/>
      <c r="M234" s="47"/>
      <c r="N234" s="203">
        <v>337000000</v>
      </c>
      <c r="O234" s="457"/>
      <c r="P234" s="461"/>
      <c r="Q234" s="325" t="s">
        <v>306</v>
      </c>
      <c r="R234" s="325"/>
      <c r="S234" s="400">
        <f>AB234</f>
        <v>153000000</v>
      </c>
      <c r="T234" s="365" t="s">
        <v>307</v>
      </c>
      <c r="U234" s="187"/>
      <c r="V234" s="129"/>
      <c r="W234" s="188"/>
      <c r="X234" s="189"/>
      <c r="Y234" s="189"/>
      <c r="Z234" s="137"/>
      <c r="AA234" s="131"/>
      <c r="AB234" s="389">
        <v>153000000</v>
      </c>
      <c r="AC234" s="139"/>
    </row>
    <row r="235" spans="1:29" s="25" customFormat="1" ht="12.75" customHeight="1" x14ac:dyDescent="0.3">
      <c r="A235" s="454"/>
      <c r="B235" s="528"/>
      <c r="C235" s="263" t="s">
        <v>289</v>
      </c>
      <c r="D235" s="263"/>
      <c r="E235" s="231">
        <f>N235</f>
        <v>158200280</v>
      </c>
      <c r="F235" s="18" t="s">
        <v>290</v>
      </c>
      <c r="G235" s="19"/>
      <c r="H235" s="46"/>
      <c r="I235" s="53"/>
      <c r="J235" s="20"/>
      <c r="K235" s="20"/>
      <c r="L235" s="261"/>
      <c r="M235" s="47"/>
      <c r="N235" s="203">
        <v>158200280</v>
      </c>
      <c r="O235" s="457"/>
      <c r="P235" s="461"/>
      <c r="Q235" s="325" t="s">
        <v>289</v>
      </c>
      <c r="R235" s="325"/>
      <c r="S235" s="400">
        <f>AB235</f>
        <v>155300000</v>
      </c>
      <c r="T235" s="365" t="s">
        <v>290</v>
      </c>
      <c r="U235" s="187"/>
      <c r="V235" s="129"/>
      <c r="W235" s="188"/>
      <c r="X235" s="189"/>
      <c r="Y235" s="189"/>
      <c r="Z235" s="62"/>
      <c r="AA235" s="131"/>
      <c r="AB235" s="389">
        <v>155300000</v>
      </c>
      <c r="AC235" s="139">
        <v>17507025</v>
      </c>
    </row>
    <row r="236" spans="1:29" s="25" customFormat="1" ht="12.95" customHeight="1" x14ac:dyDescent="0.3">
      <c r="A236" s="454"/>
      <c r="B236" s="528"/>
      <c r="C236" s="263" t="s">
        <v>228</v>
      </c>
      <c r="D236" s="263"/>
      <c r="E236" s="450">
        <f>N238</f>
        <v>20713950</v>
      </c>
      <c r="F236" s="265" t="s">
        <v>221</v>
      </c>
      <c r="G236" s="19"/>
      <c r="H236" s="46"/>
      <c r="I236" s="53"/>
      <c r="J236" s="20"/>
      <c r="K236" s="20"/>
      <c r="L236" s="20" t="s">
        <v>134</v>
      </c>
      <c r="M236" s="47"/>
      <c r="N236" s="203">
        <v>20477970</v>
      </c>
      <c r="O236" s="457"/>
      <c r="P236" s="461"/>
      <c r="Q236" s="325" t="s">
        <v>228</v>
      </c>
      <c r="R236" s="325"/>
      <c r="S236" s="463">
        <f>AB238</f>
        <v>54477000</v>
      </c>
      <c r="T236" s="185" t="s">
        <v>221</v>
      </c>
      <c r="U236" s="187"/>
      <c r="V236" s="129"/>
      <c r="W236" s="188"/>
      <c r="X236" s="189"/>
      <c r="Y236" s="189"/>
      <c r="Z236" s="189" t="s">
        <v>134</v>
      </c>
      <c r="AA236" s="131"/>
      <c r="AB236" s="389">
        <v>30477000</v>
      </c>
      <c r="AC236" s="139"/>
    </row>
    <row r="237" spans="1:29" s="25" customFormat="1" ht="12.95" customHeight="1" x14ac:dyDescent="0.3">
      <c r="A237" s="454"/>
      <c r="B237" s="528"/>
      <c r="C237" s="266"/>
      <c r="D237" s="269"/>
      <c r="E237" s="451"/>
      <c r="F237" s="204"/>
      <c r="G237" s="22"/>
      <c r="H237" s="36"/>
      <c r="I237" s="169"/>
      <c r="J237" s="24"/>
      <c r="K237" s="24"/>
      <c r="L237" s="24" t="s">
        <v>130</v>
      </c>
      <c r="M237" s="39"/>
      <c r="N237" s="107">
        <v>235980</v>
      </c>
      <c r="O237" s="457"/>
      <c r="P237" s="461"/>
      <c r="Q237" s="192"/>
      <c r="R237" s="326"/>
      <c r="S237" s="465"/>
      <c r="T237" s="401"/>
      <c r="U237" s="172"/>
      <c r="V237" s="133"/>
      <c r="W237" s="134"/>
      <c r="X237" s="193"/>
      <c r="Y237" s="193"/>
      <c r="Z237" s="193" t="s">
        <v>130</v>
      </c>
      <c r="AA237" s="126"/>
      <c r="AB237" s="191">
        <v>24000000</v>
      </c>
      <c r="AC237" s="139"/>
    </row>
    <row r="238" spans="1:29" s="25" customFormat="1" ht="12.95" customHeight="1" x14ac:dyDescent="0.3">
      <c r="A238" s="454"/>
      <c r="B238" s="528"/>
      <c r="C238" s="267"/>
      <c r="D238" s="264"/>
      <c r="E238" s="452"/>
      <c r="F238" s="204"/>
      <c r="G238" s="22"/>
      <c r="H238" s="36"/>
      <c r="I238" s="169"/>
      <c r="J238" s="24"/>
      <c r="K238" s="24"/>
      <c r="L238" s="38"/>
      <c r="M238" s="39"/>
      <c r="N238" s="173">
        <f>SUM(N236:N237)</f>
        <v>20713950</v>
      </c>
      <c r="O238" s="457"/>
      <c r="P238" s="461"/>
      <c r="Q238" s="195"/>
      <c r="R238" s="327"/>
      <c r="S238" s="464"/>
      <c r="T238" s="401"/>
      <c r="U238" s="172"/>
      <c r="V238" s="133"/>
      <c r="W238" s="134"/>
      <c r="X238" s="193"/>
      <c r="Y238" s="193"/>
      <c r="Z238" s="137"/>
      <c r="AA238" s="126"/>
      <c r="AB238" s="201">
        <f>SUM(AB236:AB237)</f>
        <v>54477000</v>
      </c>
      <c r="AC238" s="139" t="s">
        <v>336</v>
      </c>
    </row>
    <row r="239" spans="1:29" s="25" customFormat="1" ht="12.75" customHeight="1" x14ac:dyDescent="0.3">
      <c r="A239" s="454"/>
      <c r="B239" s="528"/>
      <c r="C239" s="257" t="s">
        <v>245</v>
      </c>
      <c r="D239" s="255"/>
      <c r="E239" s="68">
        <f t="shared" ref="E239:E256" si="48">N239</f>
        <v>33780000</v>
      </c>
      <c r="F239" s="67"/>
      <c r="G239" s="67"/>
      <c r="H239" s="32"/>
      <c r="I239" s="33"/>
      <c r="J239" s="220"/>
      <c r="K239" s="220"/>
      <c r="L239" s="57"/>
      <c r="M239" s="58"/>
      <c r="N239" s="173">
        <v>33780000</v>
      </c>
      <c r="O239" s="457"/>
      <c r="P239" s="461"/>
      <c r="Q239" s="392" t="s">
        <v>245</v>
      </c>
      <c r="R239" s="357"/>
      <c r="S239" s="355">
        <f t="shared" ref="S239:S242" si="49">AB239</f>
        <v>33780000</v>
      </c>
      <c r="T239" s="350"/>
      <c r="U239" s="350"/>
      <c r="V239" s="351"/>
      <c r="W239" s="352"/>
      <c r="X239" s="353"/>
      <c r="Y239" s="353"/>
      <c r="Z239" s="385"/>
      <c r="AA239" s="386"/>
      <c r="AB239" s="201">
        <v>33780000</v>
      </c>
      <c r="AC239" s="139"/>
    </row>
    <row r="240" spans="1:29" s="25" customFormat="1" ht="12.75" customHeight="1" x14ac:dyDescent="0.3">
      <c r="A240" s="454"/>
      <c r="B240" s="528"/>
      <c r="C240" s="256" t="s">
        <v>251</v>
      </c>
      <c r="D240" s="224"/>
      <c r="E240" s="219">
        <f t="shared" si="48"/>
        <v>9600000</v>
      </c>
      <c r="F240" s="66" t="s">
        <v>286</v>
      </c>
      <c r="G240" s="22"/>
      <c r="H240" s="36">
        <v>2400000</v>
      </c>
      <c r="I240" s="169"/>
      <c r="J240" s="37"/>
      <c r="K240" s="169" t="s">
        <v>2</v>
      </c>
      <c r="L240" s="50">
        <v>4</v>
      </c>
      <c r="M240" s="39" t="s">
        <v>49</v>
      </c>
      <c r="N240" s="173">
        <f>H240*L240</f>
        <v>9600000</v>
      </c>
      <c r="O240" s="457"/>
      <c r="P240" s="461"/>
      <c r="Q240" s="195" t="s">
        <v>251</v>
      </c>
      <c r="R240" s="327"/>
      <c r="S240" s="329">
        <f t="shared" si="49"/>
        <v>9600000</v>
      </c>
      <c r="T240" s="349" t="s">
        <v>286</v>
      </c>
      <c r="U240" s="172"/>
      <c r="V240" s="133">
        <v>2400000</v>
      </c>
      <c r="W240" s="134"/>
      <c r="X240" s="136"/>
      <c r="Y240" s="134" t="s">
        <v>2</v>
      </c>
      <c r="Z240" s="371">
        <v>4</v>
      </c>
      <c r="AA240" s="126" t="s">
        <v>49</v>
      </c>
      <c r="AB240" s="201">
        <f>V240*Z240</f>
        <v>9600000</v>
      </c>
      <c r="AC240" s="139"/>
    </row>
    <row r="241" spans="1:29" s="25" customFormat="1" ht="12.75" customHeight="1" x14ac:dyDescent="0.3">
      <c r="A241" s="454"/>
      <c r="B241" s="528"/>
      <c r="C241" s="257" t="s">
        <v>288</v>
      </c>
      <c r="D241" s="225"/>
      <c r="E241" s="68">
        <f t="shared" si="48"/>
        <v>8740000</v>
      </c>
      <c r="F241" s="66" t="s">
        <v>287</v>
      </c>
      <c r="G241" s="67"/>
      <c r="H241" s="32"/>
      <c r="I241" s="33"/>
      <c r="J241" s="220"/>
      <c r="K241" s="220"/>
      <c r="L241" s="57"/>
      <c r="M241" s="58"/>
      <c r="N241" s="173">
        <v>8740000</v>
      </c>
      <c r="O241" s="457"/>
      <c r="P241" s="461"/>
      <c r="Q241" s="392" t="s">
        <v>288</v>
      </c>
      <c r="R241" s="357"/>
      <c r="S241" s="355">
        <f t="shared" si="49"/>
        <v>8740000</v>
      </c>
      <c r="T241" s="349" t="s">
        <v>287</v>
      </c>
      <c r="U241" s="350"/>
      <c r="V241" s="351"/>
      <c r="W241" s="352"/>
      <c r="X241" s="353"/>
      <c r="Y241" s="353"/>
      <c r="Z241" s="385"/>
      <c r="AA241" s="386"/>
      <c r="AB241" s="201">
        <v>8740000</v>
      </c>
      <c r="AC241" s="139"/>
    </row>
    <row r="242" spans="1:29" s="25" customFormat="1" ht="12.75" customHeight="1" x14ac:dyDescent="0.3">
      <c r="A242" s="454"/>
      <c r="B242" s="528"/>
      <c r="C242" s="262" t="s">
        <v>292</v>
      </c>
      <c r="D242" s="251"/>
      <c r="E242" s="68">
        <f t="shared" si="48"/>
        <v>13753424</v>
      </c>
      <c r="F242" s="66" t="s">
        <v>293</v>
      </c>
      <c r="G242" s="67"/>
      <c r="H242" s="32"/>
      <c r="I242" s="33"/>
      <c r="J242" s="252"/>
      <c r="K242" s="252"/>
      <c r="L242" s="57" t="s">
        <v>294</v>
      </c>
      <c r="M242" s="58"/>
      <c r="N242" s="173">
        <v>13753424</v>
      </c>
      <c r="O242" s="457"/>
      <c r="P242" s="461"/>
      <c r="Q242" s="402" t="s">
        <v>292</v>
      </c>
      <c r="R242" s="357"/>
      <c r="S242" s="355">
        <f t="shared" si="49"/>
        <v>13753424</v>
      </c>
      <c r="T242" s="349" t="s">
        <v>293</v>
      </c>
      <c r="U242" s="350"/>
      <c r="V242" s="351"/>
      <c r="W242" s="352"/>
      <c r="X242" s="353"/>
      <c r="Y242" s="353"/>
      <c r="Z242" s="385" t="s">
        <v>294</v>
      </c>
      <c r="AA242" s="386"/>
      <c r="AB242" s="360">
        <v>13753424</v>
      </c>
      <c r="AC242" s="139"/>
    </row>
    <row r="243" spans="1:29" s="25" customFormat="1" ht="12.75" customHeight="1" x14ac:dyDescent="0.3">
      <c r="A243" s="454"/>
      <c r="B243" s="528"/>
      <c r="C243" s="311" t="s">
        <v>308</v>
      </c>
      <c r="D243" s="530"/>
      <c r="E243" s="294">
        <f>N245</f>
        <v>54480000</v>
      </c>
      <c r="F243" s="287" t="s">
        <v>309</v>
      </c>
      <c r="G243" s="288"/>
      <c r="H243" s="289"/>
      <c r="I243" s="290"/>
      <c r="J243" s="291"/>
      <c r="K243" s="291"/>
      <c r="L243" s="309" t="s">
        <v>349</v>
      </c>
      <c r="M243" s="292"/>
      <c r="N243" s="293">
        <v>0</v>
      </c>
      <c r="O243" s="457"/>
      <c r="P243" s="461"/>
      <c r="Q243" s="466" t="s">
        <v>308</v>
      </c>
      <c r="R243" s="469"/>
      <c r="S243" s="463">
        <f>AB245</f>
        <v>926460000</v>
      </c>
      <c r="T243" s="172" t="s">
        <v>309</v>
      </c>
      <c r="U243" s="172"/>
      <c r="V243" s="133"/>
      <c r="W243" s="134"/>
      <c r="X243" s="193"/>
      <c r="Y243" s="193"/>
      <c r="Z243" s="137" t="s">
        <v>337</v>
      </c>
      <c r="AA243" s="126"/>
      <c r="AB243" s="191">
        <v>900000000</v>
      </c>
      <c r="AC243" s="139">
        <v>21766140</v>
      </c>
    </row>
    <row r="244" spans="1:29" s="1" customFormat="1" ht="16.5" x14ac:dyDescent="0.3">
      <c r="A244" s="454"/>
      <c r="B244" s="528"/>
      <c r="C244" s="312"/>
      <c r="D244" s="531"/>
      <c r="E244" s="307"/>
      <c r="F244" s="273"/>
      <c r="G244" s="171"/>
      <c r="H244" s="279"/>
      <c r="I244" s="303"/>
      <c r="J244" s="295"/>
      <c r="K244" s="295"/>
      <c r="L244" s="295" t="s">
        <v>328</v>
      </c>
      <c r="M244" s="280"/>
      <c r="N244" s="296">
        <v>54480000</v>
      </c>
      <c r="O244" s="457"/>
      <c r="P244" s="461"/>
      <c r="Q244" s="467"/>
      <c r="R244" s="470"/>
      <c r="S244" s="465"/>
      <c r="T244" s="401"/>
      <c r="U244" s="172"/>
      <c r="V244" s="133"/>
      <c r="W244" s="134"/>
      <c r="X244" s="193"/>
      <c r="Y244" s="193"/>
      <c r="Z244" s="193" t="s">
        <v>328</v>
      </c>
      <c r="AA244" s="126"/>
      <c r="AB244" s="191">
        <v>26460000</v>
      </c>
      <c r="AC244" s="282"/>
    </row>
    <row r="245" spans="1:29" s="1" customFormat="1" ht="16.5" x14ac:dyDescent="0.3">
      <c r="A245" s="454"/>
      <c r="B245" s="528"/>
      <c r="C245" s="313"/>
      <c r="D245" s="532"/>
      <c r="E245" s="314"/>
      <c r="F245" s="286"/>
      <c r="G245" s="304"/>
      <c r="H245" s="305"/>
      <c r="I245" s="306"/>
      <c r="J245" s="297"/>
      <c r="K245" s="297"/>
      <c r="L245" s="297"/>
      <c r="M245" s="298"/>
      <c r="N245" s="299">
        <f>SUM(N243:N244)</f>
        <v>54480000</v>
      </c>
      <c r="O245" s="457"/>
      <c r="P245" s="461"/>
      <c r="Q245" s="468"/>
      <c r="R245" s="471"/>
      <c r="S245" s="464"/>
      <c r="T245" s="403"/>
      <c r="U245" s="197"/>
      <c r="V245" s="198"/>
      <c r="W245" s="199"/>
      <c r="X245" s="148"/>
      <c r="Y245" s="148"/>
      <c r="Z245" s="148"/>
      <c r="AA245" s="200"/>
      <c r="AB245" s="201">
        <f>SUM(AB243:AB244)</f>
        <v>926460000</v>
      </c>
      <c r="AC245" s="282"/>
    </row>
    <row r="246" spans="1:29" s="1" customFormat="1" ht="16.5" x14ac:dyDescent="0.3">
      <c r="A246" s="454"/>
      <c r="B246" s="528"/>
      <c r="C246" s="277" t="s">
        <v>319</v>
      </c>
      <c r="D246" s="270"/>
      <c r="E246" s="275">
        <f>N246</f>
        <v>0</v>
      </c>
      <c r="F246" s="278" t="s">
        <v>315</v>
      </c>
      <c r="G246" s="67"/>
      <c r="H246" s="32"/>
      <c r="I246" s="33"/>
      <c r="J246" s="271"/>
      <c r="K246" s="271"/>
      <c r="L246" s="300" t="s">
        <v>318</v>
      </c>
      <c r="M246" s="301"/>
      <c r="N246" s="302">
        <v>0</v>
      </c>
      <c r="O246" s="457"/>
      <c r="P246" s="461"/>
      <c r="Q246" s="357" t="s">
        <v>319</v>
      </c>
      <c r="R246" s="195"/>
      <c r="S246" s="355">
        <f>AB246</f>
        <v>46398550</v>
      </c>
      <c r="T246" s="404" t="s">
        <v>315</v>
      </c>
      <c r="U246" s="350"/>
      <c r="V246" s="351"/>
      <c r="W246" s="352"/>
      <c r="X246" s="353"/>
      <c r="Y246" s="353"/>
      <c r="Z246" s="353" t="s">
        <v>318</v>
      </c>
      <c r="AA246" s="386"/>
      <c r="AB246" s="360">
        <v>46398550</v>
      </c>
      <c r="AC246" s="282"/>
    </row>
    <row r="247" spans="1:29" s="1" customFormat="1" ht="16.5" x14ac:dyDescent="0.3">
      <c r="A247" s="454"/>
      <c r="B247" s="528"/>
      <c r="C247" s="315" t="s">
        <v>327</v>
      </c>
      <c r="D247" s="542"/>
      <c r="E247" s="543">
        <f>N249</f>
        <v>0</v>
      </c>
      <c r="F247" s="285" t="s">
        <v>326</v>
      </c>
      <c r="G247" s="19"/>
      <c r="H247" s="46"/>
      <c r="I247" s="53"/>
      <c r="J247" s="20"/>
      <c r="K247" s="20"/>
      <c r="L247" s="291" t="s">
        <v>318</v>
      </c>
      <c r="M247" s="292"/>
      <c r="N247" s="293">
        <v>0</v>
      </c>
      <c r="O247" s="458"/>
      <c r="P247" s="461"/>
      <c r="Q247" s="475" t="s">
        <v>327</v>
      </c>
      <c r="R247" s="476"/>
      <c r="S247" s="477">
        <f>AB249</f>
        <v>17010000</v>
      </c>
      <c r="T247" s="405" t="s">
        <v>326</v>
      </c>
      <c r="U247" s="187"/>
      <c r="V247" s="129"/>
      <c r="W247" s="188"/>
      <c r="X247" s="189"/>
      <c r="Y247" s="189"/>
      <c r="Z247" s="189" t="s">
        <v>318</v>
      </c>
      <c r="AA247" s="131"/>
      <c r="AB247" s="389">
        <v>16000000</v>
      </c>
      <c r="AC247" s="282"/>
    </row>
    <row r="248" spans="1:29" s="1" customFormat="1" ht="16.5" x14ac:dyDescent="0.3">
      <c r="A248" s="454"/>
      <c r="B248" s="528"/>
      <c r="C248" s="316"/>
      <c r="D248" s="542"/>
      <c r="E248" s="543"/>
      <c r="F248" s="273"/>
      <c r="G248" s="22"/>
      <c r="H248" s="36"/>
      <c r="I248" s="169"/>
      <c r="J248" s="24"/>
      <c r="K248" s="24"/>
      <c r="L248" s="295" t="s">
        <v>328</v>
      </c>
      <c r="M248" s="280"/>
      <c r="N248" s="296">
        <v>0</v>
      </c>
      <c r="O248" s="458"/>
      <c r="P248" s="461"/>
      <c r="Q248" s="475"/>
      <c r="R248" s="476"/>
      <c r="S248" s="477"/>
      <c r="T248" s="334"/>
      <c r="U248" s="172"/>
      <c r="V248" s="133"/>
      <c r="W248" s="134"/>
      <c r="X248" s="193"/>
      <c r="Y248" s="193"/>
      <c r="Z248" s="193" t="s">
        <v>328</v>
      </c>
      <c r="AA248" s="126"/>
      <c r="AB248" s="191">
        <v>1010000</v>
      </c>
      <c r="AC248" s="282"/>
    </row>
    <row r="249" spans="1:29" s="1" customFormat="1" ht="16.5" x14ac:dyDescent="0.3">
      <c r="A249" s="454"/>
      <c r="B249" s="528"/>
      <c r="C249" s="317"/>
      <c r="D249" s="542"/>
      <c r="E249" s="543"/>
      <c r="F249" s="286"/>
      <c r="G249" s="69"/>
      <c r="H249" s="40"/>
      <c r="I249" s="41"/>
      <c r="J249" s="45"/>
      <c r="K249" s="45"/>
      <c r="L249" s="297"/>
      <c r="M249" s="298"/>
      <c r="N249" s="299">
        <f>SUM(N247:N248)</f>
        <v>0</v>
      </c>
      <c r="O249" s="458"/>
      <c r="P249" s="461"/>
      <c r="Q249" s="475"/>
      <c r="R249" s="476"/>
      <c r="S249" s="477"/>
      <c r="T249" s="406"/>
      <c r="U249" s="197"/>
      <c r="V249" s="198"/>
      <c r="W249" s="199"/>
      <c r="X249" s="148"/>
      <c r="Y249" s="148"/>
      <c r="Z249" s="148"/>
      <c r="AA249" s="200"/>
      <c r="AB249" s="201">
        <f>SUM(AB247:AB248)</f>
        <v>17010000</v>
      </c>
      <c r="AC249" s="282"/>
    </row>
    <row r="250" spans="1:29" s="1" customFormat="1" ht="16.5" x14ac:dyDescent="0.3">
      <c r="A250" s="454"/>
      <c r="B250" s="528"/>
      <c r="C250" s="274" t="s">
        <v>320</v>
      </c>
      <c r="D250" s="276"/>
      <c r="E250" s="308">
        <f>N250</f>
        <v>0</v>
      </c>
      <c r="F250" s="273" t="s">
        <v>316</v>
      </c>
      <c r="G250" s="22"/>
      <c r="H250" s="36"/>
      <c r="I250" s="169"/>
      <c r="J250" s="24"/>
      <c r="K250" s="24"/>
      <c r="L250" s="295" t="s">
        <v>318</v>
      </c>
      <c r="M250" s="280"/>
      <c r="N250" s="296">
        <v>0</v>
      </c>
      <c r="O250" s="457"/>
      <c r="P250" s="461"/>
      <c r="Q250" s="407" t="s">
        <v>320</v>
      </c>
      <c r="R250" s="357"/>
      <c r="S250" s="328">
        <f>AB250</f>
        <v>80000000</v>
      </c>
      <c r="T250" s="334" t="s">
        <v>316</v>
      </c>
      <c r="U250" s="187"/>
      <c r="V250" s="129"/>
      <c r="W250" s="188"/>
      <c r="X250" s="189"/>
      <c r="Y250" s="189"/>
      <c r="Z250" s="193" t="s">
        <v>318</v>
      </c>
      <c r="AA250" s="131"/>
      <c r="AB250" s="389">
        <v>80000000</v>
      </c>
      <c r="AC250" s="282"/>
    </row>
    <row r="251" spans="1:29" s="1" customFormat="1" ht="16.5" x14ac:dyDescent="0.3">
      <c r="A251" s="454"/>
      <c r="B251" s="528"/>
      <c r="C251" s="277" t="s">
        <v>334</v>
      </c>
      <c r="D251" s="272"/>
      <c r="E251" s="275">
        <f>N251</f>
        <v>0</v>
      </c>
      <c r="F251" s="278" t="s">
        <v>330</v>
      </c>
      <c r="G251" s="67"/>
      <c r="H251" s="32"/>
      <c r="I251" s="33"/>
      <c r="J251" s="300"/>
      <c r="K251" s="300"/>
      <c r="L251" s="300" t="s">
        <v>318</v>
      </c>
      <c r="M251" s="301"/>
      <c r="N251" s="302">
        <v>0</v>
      </c>
      <c r="O251" s="457"/>
      <c r="P251" s="461"/>
      <c r="Q251" s="357" t="s">
        <v>333</v>
      </c>
      <c r="R251" s="195"/>
      <c r="S251" s="355">
        <f>AB251</f>
        <v>32850000</v>
      </c>
      <c r="T251" s="404" t="s">
        <v>335</v>
      </c>
      <c r="U251" s="350"/>
      <c r="V251" s="351"/>
      <c r="W251" s="352"/>
      <c r="X251" s="353"/>
      <c r="Y251" s="353"/>
      <c r="Z251" s="353" t="s">
        <v>318</v>
      </c>
      <c r="AA251" s="386"/>
      <c r="AB251" s="360">
        <v>32850000</v>
      </c>
      <c r="AC251" s="282"/>
    </row>
    <row r="252" spans="1:29" s="1" customFormat="1" ht="16.5" x14ac:dyDescent="0.3">
      <c r="A252" s="454"/>
      <c r="B252" s="528"/>
      <c r="C252" s="533" t="s">
        <v>321</v>
      </c>
      <c r="D252" s="536"/>
      <c r="E252" s="539">
        <f>N254</f>
        <v>0</v>
      </c>
      <c r="F252" s="285" t="s">
        <v>317</v>
      </c>
      <c r="G252" s="19"/>
      <c r="H252" s="46"/>
      <c r="I252" s="53"/>
      <c r="J252" s="291"/>
      <c r="K252" s="291"/>
      <c r="L252" s="291" t="s">
        <v>318</v>
      </c>
      <c r="M252" s="292"/>
      <c r="N252" s="293">
        <v>0</v>
      </c>
      <c r="O252" s="457"/>
      <c r="P252" s="461"/>
      <c r="Q252" s="466" t="s">
        <v>321</v>
      </c>
      <c r="R252" s="469"/>
      <c r="S252" s="463">
        <f>AB254</f>
        <v>69950000</v>
      </c>
      <c r="T252" s="405" t="s">
        <v>317</v>
      </c>
      <c r="U252" s="187"/>
      <c r="V252" s="129"/>
      <c r="W252" s="188"/>
      <c r="X252" s="189"/>
      <c r="Y252" s="189"/>
      <c r="Z252" s="189" t="s">
        <v>318</v>
      </c>
      <c r="AA252" s="131"/>
      <c r="AB252" s="389">
        <v>69000000</v>
      </c>
      <c r="AC252" s="282"/>
    </row>
    <row r="253" spans="1:29" s="1" customFormat="1" ht="16.5" x14ac:dyDescent="0.3">
      <c r="A253" s="454"/>
      <c r="B253" s="528"/>
      <c r="C253" s="534"/>
      <c r="D253" s="537"/>
      <c r="E253" s="540"/>
      <c r="F253" s="273"/>
      <c r="G253" s="22"/>
      <c r="H253" s="36"/>
      <c r="I253" s="169"/>
      <c r="J253" s="295"/>
      <c r="K253" s="295"/>
      <c r="L253" s="295" t="s">
        <v>329</v>
      </c>
      <c r="M253" s="280"/>
      <c r="N253" s="296">
        <v>0</v>
      </c>
      <c r="O253" s="457"/>
      <c r="P253" s="461"/>
      <c r="Q253" s="467"/>
      <c r="R253" s="470"/>
      <c r="S253" s="465"/>
      <c r="T253" s="334"/>
      <c r="U253" s="172"/>
      <c r="V253" s="133"/>
      <c r="W253" s="134"/>
      <c r="X253" s="193"/>
      <c r="Y253" s="193"/>
      <c r="Z253" s="193" t="s">
        <v>329</v>
      </c>
      <c r="AA253" s="126"/>
      <c r="AB253" s="191">
        <v>950000</v>
      </c>
      <c r="AC253" s="282"/>
    </row>
    <row r="254" spans="1:29" s="1" customFormat="1" ht="16.5" x14ac:dyDescent="0.3">
      <c r="A254" s="454"/>
      <c r="B254" s="528"/>
      <c r="C254" s="535"/>
      <c r="D254" s="538"/>
      <c r="E254" s="541"/>
      <c r="F254" s="286"/>
      <c r="G254" s="69"/>
      <c r="H254" s="40"/>
      <c r="I254" s="41"/>
      <c r="J254" s="297"/>
      <c r="K254" s="297"/>
      <c r="L254" s="297"/>
      <c r="M254" s="298"/>
      <c r="N254" s="299">
        <f>SUM(N252:N253)</f>
        <v>0</v>
      </c>
      <c r="O254" s="457"/>
      <c r="P254" s="461"/>
      <c r="Q254" s="468"/>
      <c r="R254" s="471"/>
      <c r="S254" s="464"/>
      <c r="T254" s="406"/>
      <c r="U254" s="197"/>
      <c r="V254" s="198"/>
      <c r="W254" s="199"/>
      <c r="X254" s="148"/>
      <c r="Y254" s="148"/>
      <c r="Z254" s="148"/>
      <c r="AA254" s="200"/>
      <c r="AB254" s="201">
        <f>SUM(AB252:AB253)</f>
        <v>69950000</v>
      </c>
      <c r="AC254" s="282"/>
    </row>
    <row r="255" spans="1:29" s="1" customFormat="1" ht="16.5" x14ac:dyDescent="0.3">
      <c r="A255" s="454"/>
      <c r="B255" s="528"/>
      <c r="C255" s="277" t="s">
        <v>347</v>
      </c>
      <c r="D255" s="310"/>
      <c r="E255" s="275">
        <f>N255</f>
        <v>0</v>
      </c>
      <c r="F255" s="278" t="s">
        <v>348</v>
      </c>
      <c r="G255" s="67"/>
      <c r="H255" s="32"/>
      <c r="I255" s="33"/>
      <c r="J255" s="300"/>
      <c r="K255" s="300"/>
      <c r="L255" s="300" t="s">
        <v>318</v>
      </c>
      <c r="M255" s="301"/>
      <c r="N255" s="302">
        <v>0</v>
      </c>
      <c r="O255" s="457"/>
      <c r="P255" s="461"/>
      <c r="Q255" s="357" t="s">
        <v>344</v>
      </c>
      <c r="R255" s="195"/>
      <c r="S255" s="355">
        <f>AB255</f>
        <v>18400000</v>
      </c>
      <c r="T255" s="404" t="s">
        <v>345</v>
      </c>
      <c r="U255" s="350"/>
      <c r="V255" s="351"/>
      <c r="W255" s="352"/>
      <c r="X255" s="353"/>
      <c r="Y255" s="353"/>
      <c r="Z255" s="353" t="s">
        <v>346</v>
      </c>
      <c r="AA255" s="386"/>
      <c r="AB255" s="360">
        <v>18400000</v>
      </c>
      <c r="AC255" s="282"/>
    </row>
    <row r="256" spans="1:29" s="25" customFormat="1" ht="12.75" customHeight="1" x14ac:dyDescent="0.3">
      <c r="A256" s="455"/>
      <c r="B256" s="529"/>
      <c r="C256" s="257" t="s">
        <v>12</v>
      </c>
      <c r="D256" s="225"/>
      <c r="E256" s="68">
        <f t="shared" si="48"/>
        <v>150000000</v>
      </c>
      <c r="F256" s="67"/>
      <c r="G256" s="67"/>
      <c r="H256" s="32"/>
      <c r="I256" s="33"/>
      <c r="J256" s="220"/>
      <c r="K256" s="220"/>
      <c r="L256" s="57"/>
      <c r="M256" s="58"/>
      <c r="N256" s="173">
        <v>150000000</v>
      </c>
      <c r="O256" s="459"/>
      <c r="P256" s="462"/>
      <c r="Q256" s="392" t="s">
        <v>12</v>
      </c>
      <c r="R256" s="357"/>
      <c r="S256" s="355">
        <f t="shared" ref="S256" si="50">AB256</f>
        <v>150000000</v>
      </c>
      <c r="T256" s="350"/>
      <c r="U256" s="350"/>
      <c r="V256" s="351"/>
      <c r="W256" s="352"/>
      <c r="X256" s="353"/>
      <c r="Y256" s="353"/>
      <c r="Z256" s="385"/>
      <c r="AA256" s="386"/>
      <c r="AB256" s="201">
        <v>150000000</v>
      </c>
      <c r="AC256" s="139"/>
    </row>
    <row r="257" spans="1:29" s="25" customFormat="1" ht="12.95" customHeight="1" x14ac:dyDescent="0.3">
      <c r="A257" s="453" t="s">
        <v>134</v>
      </c>
      <c r="B257" s="527" t="s">
        <v>134</v>
      </c>
      <c r="C257" s="527" t="s">
        <v>134</v>
      </c>
      <c r="D257" s="528"/>
      <c r="E257" s="451">
        <f>N263</f>
        <v>287966000</v>
      </c>
      <c r="F257" s="22" t="s">
        <v>137</v>
      </c>
      <c r="G257" s="22"/>
      <c r="H257" s="36">
        <v>3000000</v>
      </c>
      <c r="I257" s="169"/>
      <c r="J257" s="37"/>
      <c r="K257" s="169" t="s">
        <v>2</v>
      </c>
      <c r="L257" s="218">
        <v>17</v>
      </c>
      <c r="M257" s="39" t="s">
        <v>49</v>
      </c>
      <c r="N257" s="107">
        <v>51000000</v>
      </c>
      <c r="O257" s="456" t="s">
        <v>134</v>
      </c>
      <c r="P257" s="460" t="s">
        <v>134</v>
      </c>
      <c r="Q257" s="460" t="s">
        <v>134</v>
      </c>
      <c r="R257" s="461"/>
      <c r="S257" s="465">
        <f>AB263</f>
        <v>287966000</v>
      </c>
      <c r="T257" s="172" t="s">
        <v>137</v>
      </c>
      <c r="U257" s="172"/>
      <c r="V257" s="133">
        <v>3000000</v>
      </c>
      <c r="W257" s="134"/>
      <c r="X257" s="136"/>
      <c r="Y257" s="134" t="s">
        <v>2</v>
      </c>
      <c r="Z257" s="408">
        <v>17</v>
      </c>
      <c r="AA257" s="126" t="s">
        <v>49</v>
      </c>
      <c r="AB257" s="191">
        <v>51000000</v>
      </c>
      <c r="AC257" s="139"/>
    </row>
    <row r="258" spans="1:29" s="25" customFormat="1" ht="12.75" customHeight="1" x14ac:dyDescent="0.3">
      <c r="A258" s="454"/>
      <c r="B258" s="528"/>
      <c r="C258" s="528"/>
      <c r="D258" s="528"/>
      <c r="E258" s="451"/>
      <c r="F258" s="22" t="s">
        <v>138</v>
      </c>
      <c r="G258" s="22"/>
      <c r="H258" s="36">
        <v>1000000</v>
      </c>
      <c r="I258" s="169"/>
      <c r="J258" s="37"/>
      <c r="K258" s="169" t="s">
        <v>2</v>
      </c>
      <c r="L258" s="218">
        <v>17</v>
      </c>
      <c r="M258" s="39" t="s">
        <v>49</v>
      </c>
      <c r="N258" s="107">
        <v>17000000</v>
      </c>
      <c r="O258" s="457"/>
      <c r="P258" s="461"/>
      <c r="Q258" s="461"/>
      <c r="R258" s="461"/>
      <c r="S258" s="465"/>
      <c r="T258" s="172" t="s">
        <v>138</v>
      </c>
      <c r="U258" s="172"/>
      <c r="V258" s="133">
        <v>1000000</v>
      </c>
      <c r="W258" s="134"/>
      <c r="X258" s="136"/>
      <c r="Y258" s="134" t="s">
        <v>2</v>
      </c>
      <c r="Z258" s="408">
        <v>17</v>
      </c>
      <c r="AA258" s="126" t="s">
        <v>49</v>
      </c>
      <c r="AB258" s="191">
        <v>17000000</v>
      </c>
      <c r="AC258" s="139"/>
    </row>
    <row r="259" spans="1:29" s="25" customFormat="1" ht="12.75" customHeight="1" x14ac:dyDescent="0.3">
      <c r="A259" s="454"/>
      <c r="B259" s="528"/>
      <c r="C259" s="528"/>
      <c r="D259" s="528"/>
      <c r="E259" s="451"/>
      <c r="F259" s="22" t="s">
        <v>295</v>
      </c>
      <c r="G259" s="22"/>
      <c r="H259" s="36"/>
      <c r="I259" s="169"/>
      <c r="J259" s="37"/>
      <c r="K259" s="39"/>
      <c r="L259" s="218"/>
      <c r="M259" s="39"/>
      <c r="N259" s="107">
        <v>50000000</v>
      </c>
      <c r="O259" s="457"/>
      <c r="P259" s="461"/>
      <c r="Q259" s="461"/>
      <c r="R259" s="461"/>
      <c r="S259" s="465"/>
      <c r="T259" s="172" t="s">
        <v>295</v>
      </c>
      <c r="U259" s="172"/>
      <c r="V259" s="133"/>
      <c r="W259" s="134"/>
      <c r="X259" s="136"/>
      <c r="Y259" s="126"/>
      <c r="Z259" s="408"/>
      <c r="AA259" s="126"/>
      <c r="AB259" s="191">
        <v>50000000</v>
      </c>
      <c r="AC259" s="139"/>
    </row>
    <row r="260" spans="1:29" s="25" customFormat="1" ht="12.95" customHeight="1" x14ac:dyDescent="0.3">
      <c r="A260" s="454"/>
      <c r="B260" s="528"/>
      <c r="C260" s="528"/>
      <c r="D260" s="528"/>
      <c r="E260" s="451"/>
      <c r="F260" s="22" t="s">
        <v>229</v>
      </c>
      <c r="G260" s="22"/>
      <c r="H260" s="36"/>
      <c r="I260" s="169"/>
      <c r="J260" s="37"/>
      <c r="K260" s="39"/>
      <c r="L260" s="218"/>
      <c r="M260" s="39"/>
      <c r="N260" s="107">
        <v>10000000</v>
      </c>
      <c r="O260" s="457"/>
      <c r="P260" s="461"/>
      <c r="Q260" s="461"/>
      <c r="R260" s="461"/>
      <c r="S260" s="465"/>
      <c r="T260" s="172" t="s">
        <v>229</v>
      </c>
      <c r="U260" s="172"/>
      <c r="V260" s="133"/>
      <c r="W260" s="134"/>
      <c r="X260" s="136"/>
      <c r="Y260" s="126"/>
      <c r="Z260" s="408"/>
      <c r="AA260" s="126"/>
      <c r="AB260" s="191">
        <v>10000000</v>
      </c>
      <c r="AC260" s="139"/>
    </row>
    <row r="261" spans="1:29" s="25" customFormat="1" ht="12.95" customHeight="1" x14ac:dyDescent="0.3">
      <c r="A261" s="454"/>
      <c r="B261" s="528"/>
      <c r="C261" s="528"/>
      <c r="D261" s="528"/>
      <c r="E261" s="451"/>
      <c r="F261" s="21" t="s">
        <v>310</v>
      </c>
      <c r="G261" s="22"/>
      <c r="H261" s="36"/>
      <c r="I261" s="169"/>
      <c r="J261" s="37"/>
      <c r="K261" s="39"/>
      <c r="L261" s="218"/>
      <c r="M261" s="39"/>
      <c r="N261" s="107">
        <v>154966000</v>
      </c>
      <c r="O261" s="457"/>
      <c r="P261" s="461"/>
      <c r="Q261" s="461"/>
      <c r="R261" s="461"/>
      <c r="S261" s="465"/>
      <c r="T261" s="213" t="s">
        <v>310</v>
      </c>
      <c r="U261" s="172"/>
      <c r="V261" s="133"/>
      <c r="W261" s="134"/>
      <c r="X261" s="136"/>
      <c r="Y261" s="126"/>
      <c r="Z261" s="408"/>
      <c r="AA261" s="126"/>
      <c r="AB261" s="191">
        <v>154966000</v>
      </c>
      <c r="AC261" s="139"/>
    </row>
    <row r="262" spans="1:29" s="25" customFormat="1" ht="12.95" customHeight="1" x14ac:dyDescent="0.3">
      <c r="A262" s="454"/>
      <c r="B262" s="528"/>
      <c r="C262" s="528"/>
      <c r="D262" s="528"/>
      <c r="E262" s="451"/>
      <c r="F262" s="22" t="s">
        <v>218</v>
      </c>
      <c r="G262" s="22"/>
      <c r="H262" s="36"/>
      <c r="I262" s="169"/>
      <c r="J262" s="37"/>
      <c r="K262" s="39"/>
      <c r="L262" s="218"/>
      <c r="M262" s="39"/>
      <c r="N262" s="107">
        <v>5000000</v>
      </c>
      <c r="O262" s="457"/>
      <c r="P262" s="461"/>
      <c r="Q262" s="461"/>
      <c r="R262" s="461"/>
      <c r="S262" s="465"/>
      <c r="T262" s="172" t="s">
        <v>218</v>
      </c>
      <c r="U262" s="172"/>
      <c r="V262" s="133"/>
      <c r="W262" s="134"/>
      <c r="X262" s="136"/>
      <c r="Y262" s="126"/>
      <c r="Z262" s="408"/>
      <c r="AA262" s="126"/>
      <c r="AB262" s="191">
        <v>5000000</v>
      </c>
      <c r="AC262" s="139"/>
    </row>
    <row r="263" spans="1:29" s="25" customFormat="1" ht="12.75" customHeight="1" x14ac:dyDescent="0.3">
      <c r="A263" s="455"/>
      <c r="B263" s="529"/>
      <c r="C263" s="529"/>
      <c r="D263" s="529"/>
      <c r="E263" s="452"/>
      <c r="F263" s="22"/>
      <c r="G263" s="22"/>
      <c r="H263" s="36"/>
      <c r="I263" s="169"/>
      <c r="J263" s="24"/>
      <c r="K263" s="24"/>
      <c r="L263" s="38" t="s">
        <v>50</v>
      </c>
      <c r="M263" s="39"/>
      <c r="N263" s="173">
        <f>SUM(N257:N262)</f>
        <v>287966000</v>
      </c>
      <c r="O263" s="459"/>
      <c r="P263" s="462"/>
      <c r="Q263" s="462"/>
      <c r="R263" s="462"/>
      <c r="S263" s="464"/>
      <c r="T263" s="172"/>
      <c r="U263" s="172"/>
      <c r="V263" s="133"/>
      <c r="W263" s="134"/>
      <c r="X263" s="193"/>
      <c r="Y263" s="193"/>
      <c r="Z263" s="137" t="s">
        <v>50</v>
      </c>
      <c r="AA263" s="126"/>
      <c r="AB263" s="201">
        <f>SUM(AB257:AB262)</f>
        <v>287966000</v>
      </c>
      <c r="AC263" s="139"/>
    </row>
    <row r="264" spans="1:29" s="25" customFormat="1" ht="12.95" customHeight="1" x14ac:dyDescent="0.3">
      <c r="A264" s="506" t="s">
        <v>139</v>
      </c>
      <c r="B264" s="522" t="s">
        <v>139</v>
      </c>
      <c r="C264" s="506" t="s">
        <v>139</v>
      </c>
      <c r="D264" s="522"/>
      <c r="E264" s="526">
        <f>N269</f>
        <v>506466068</v>
      </c>
      <c r="F264" s="18" t="s">
        <v>140</v>
      </c>
      <c r="G264" s="19"/>
      <c r="H264" s="46"/>
      <c r="I264" s="53"/>
      <c r="J264" s="20"/>
      <c r="K264" s="20"/>
      <c r="L264" s="20"/>
      <c r="M264" s="19"/>
      <c r="N264" s="107">
        <v>299963971</v>
      </c>
      <c r="O264" s="478" t="s">
        <v>139</v>
      </c>
      <c r="P264" s="475" t="s">
        <v>139</v>
      </c>
      <c r="Q264" s="478" t="s">
        <v>139</v>
      </c>
      <c r="R264" s="475"/>
      <c r="S264" s="479">
        <f>AB269</f>
        <v>506466068</v>
      </c>
      <c r="T264" s="365" t="s">
        <v>140</v>
      </c>
      <c r="U264" s="187"/>
      <c r="V264" s="129"/>
      <c r="W264" s="188"/>
      <c r="X264" s="189"/>
      <c r="Y264" s="189"/>
      <c r="Z264" s="189"/>
      <c r="AA264" s="187"/>
      <c r="AB264" s="191">
        <v>299963971</v>
      </c>
      <c r="AC264" s="139"/>
    </row>
    <row r="265" spans="1:29" s="25" customFormat="1" ht="12.95" customHeight="1" x14ac:dyDescent="0.3">
      <c r="A265" s="506"/>
      <c r="B265" s="522"/>
      <c r="C265" s="506"/>
      <c r="D265" s="522"/>
      <c r="E265" s="515"/>
      <c r="F265" s="21" t="s">
        <v>141</v>
      </c>
      <c r="G265" s="22"/>
      <c r="H265" s="36"/>
      <c r="I265" s="169"/>
      <c r="J265" s="24"/>
      <c r="K265" s="24"/>
      <c r="L265" s="24"/>
      <c r="M265" s="22"/>
      <c r="N265" s="107">
        <v>119383598</v>
      </c>
      <c r="O265" s="478"/>
      <c r="P265" s="475"/>
      <c r="Q265" s="478"/>
      <c r="R265" s="475"/>
      <c r="S265" s="480"/>
      <c r="T265" s="213" t="s">
        <v>141</v>
      </c>
      <c r="U265" s="172"/>
      <c r="V265" s="133"/>
      <c r="W265" s="134"/>
      <c r="X265" s="193"/>
      <c r="Y265" s="193"/>
      <c r="Z265" s="193"/>
      <c r="AA265" s="172"/>
      <c r="AB265" s="191">
        <v>119383598</v>
      </c>
      <c r="AC265" s="139"/>
    </row>
    <row r="266" spans="1:29" s="25" customFormat="1" ht="12.95" customHeight="1" x14ac:dyDescent="0.3">
      <c r="A266" s="506"/>
      <c r="B266" s="522"/>
      <c r="C266" s="506"/>
      <c r="D266" s="522"/>
      <c r="E266" s="515"/>
      <c r="F266" s="230" t="s">
        <v>142</v>
      </c>
      <c r="G266" s="22"/>
      <c r="H266" s="36"/>
      <c r="I266" s="169"/>
      <c r="J266" s="24"/>
      <c r="K266" s="24"/>
      <c r="L266" s="24"/>
      <c r="M266" s="22"/>
      <c r="N266" s="107">
        <v>80000000</v>
      </c>
      <c r="O266" s="478"/>
      <c r="P266" s="475"/>
      <c r="Q266" s="478"/>
      <c r="R266" s="475"/>
      <c r="S266" s="480"/>
      <c r="T266" s="409" t="s">
        <v>142</v>
      </c>
      <c r="U266" s="172"/>
      <c r="V266" s="133"/>
      <c r="W266" s="134"/>
      <c r="X266" s="193"/>
      <c r="Y266" s="193"/>
      <c r="Z266" s="193"/>
      <c r="AA266" s="172"/>
      <c r="AB266" s="191">
        <v>80000000</v>
      </c>
      <c r="AC266" s="139"/>
    </row>
    <row r="267" spans="1:29" s="25" customFormat="1" ht="12.95" customHeight="1" x14ac:dyDescent="0.3">
      <c r="A267" s="506"/>
      <c r="B267" s="522"/>
      <c r="C267" s="506"/>
      <c r="D267" s="522"/>
      <c r="E267" s="515"/>
      <c r="F267" s="21" t="s">
        <v>143</v>
      </c>
      <c r="G267" s="22"/>
      <c r="H267" s="36"/>
      <c r="I267" s="169"/>
      <c r="J267" s="24"/>
      <c r="K267" s="24"/>
      <c r="L267" s="24"/>
      <c r="M267" s="22"/>
      <c r="N267" s="107">
        <v>6118499</v>
      </c>
      <c r="O267" s="478"/>
      <c r="P267" s="475"/>
      <c r="Q267" s="478"/>
      <c r="R267" s="475"/>
      <c r="S267" s="480"/>
      <c r="T267" s="213" t="s">
        <v>143</v>
      </c>
      <c r="U267" s="172"/>
      <c r="V267" s="133"/>
      <c r="W267" s="134"/>
      <c r="X267" s="193"/>
      <c r="Y267" s="193"/>
      <c r="Z267" s="193"/>
      <c r="AA267" s="172"/>
      <c r="AB267" s="191">
        <v>6118499</v>
      </c>
      <c r="AC267" s="139"/>
    </row>
    <row r="268" spans="1:29" s="25" customFormat="1" ht="12.95" customHeight="1" x14ac:dyDescent="0.3">
      <c r="A268" s="506"/>
      <c r="B268" s="522"/>
      <c r="C268" s="506"/>
      <c r="D268" s="522"/>
      <c r="E268" s="515"/>
      <c r="F268" s="21" t="s">
        <v>144</v>
      </c>
      <c r="G268" s="22"/>
      <c r="H268" s="36"/>
      <c r="I268" s="169"/>
      <c r="J268" s="24"/>
      <c r="K268" s="24"/>
      <c r="L268" s="24"/>
      <c r="M268" s="22"/>
      <c r="N268" s="107">
        <v>1000000</v>
      </c>
      <c r="O268" s="478"/>
      <c r="P268" s="475"/>
      <c r="Q268" s="478"/>
      <c r="R268" s="475"/>
      <c r="S268" s="480"/>
      <c r="T268" s="213" t="s">
        <v>144</v>
      </c>
      <c r="U268" s="172"/>
      <c r="V268" s="133"/>
      <c r="W268" s="134"/>
      <c r="X268" s="193"/>
      <c r="Y268" s="193"/>
      <c r="Z268" s="193"/>
      <c r="AA268" s="172"/>
      <c r="AB268" s="191">
        <v>1000000</v>
      </c>
      <c r="AC268" s="139"/>
    </row>
    <row r="269" spans="1:29" s="25" customFormat="1" ht="12.95" customHeight="1" x14ac:dyDescent="0.3">
      <c r="A269" s="506"/>
      <c r="B269" s="522"/>
      <c r="C269" s="506"/>
      <c r="D269" s="522"/>
      <c r="E269" s="515"/>
      <c r="F269" s="70"/>
      <c r="G269" s="69"/>
      <c r="H269" s="40"/>
      <c r="I269" s="41"/>
      <c r="J269" s="45"/>
      <c r="K269" s="45"/>
      <c r="L269" s="44" t="s">
        <v>50</v>
      </c>
      <c r="M269" s="43"/>
      <c r="N269" s="173">
        <f>SUM(N264:N268)</f>
        <v>506466068</v>
      </c>
      <c r="O269" s="478"/>
      <c r="P269" s="475"/>
      <c r="Q269" s="478"/>
      <c r="R269" s="475"/>
      <c r="S269" s="480"/>
      <c r="T269" s="368"/>
      <c r="U269" s="197"/>
      <c r="V269" s="198"/>
      <c r="W269" s="199"/>
      <c r="X269" s="148"/>
      <c r="Y269" s="148"/>
      <c r="Z269" s="362" t="s">
        <v>50</v>
      </c>
      <c r="AA269" s="200"/>
      <c r="AB269" s="201">
        <f>SUM(AB264:AB268)</f>
        <v>506466068</v>
      </c>
      <c r="AC269" s="139"/>
    </row>
    <row r="270" spans="1:29" s="25" customFormat="1" ht="12.95" customHeight="1" x14ac:dyDescent="0.3">
      <c r="A270" s="506" t="s">
        <v>177</v>
      </c>
      <c r="B270" s="522" t="s">
        <v>177</v>
      </c>
      <c r="C270" s="522" t="s">
        <v>177</v>
      </c>
      <c r="D270" s="522"/>
      <c r="E270" s="526">
        <f>N271</f>
        <v>0</v>
      </c>
      <c r="F270" s="18"/>
      <c r="G270" s="19"/>
      <c r="H270" s="46"/>
      <c r="I270" s="53"/>
      <c r="J270" s="20"/>
      <c r="K270" s="20"/>
      <c r="L270" s="20"/>
      <c r="M270" s="19"/>
      <c r="N270" s="107"/>
      <c r="O270" s="478" t="s">
        <v>177</v>
      </c>
      <c r="P270" s="475" t="s">
        <v>177</v>
      </c>
      <c r="Q270" s="475" t="s">
        <v>177</v>
      </c>
      <c r="R270" s="475"/>
      <c r="S270" s="479">
        <f>AB271</f>
        <v>20000000</v>
      </c>
      <c r="T270" s="365"/>
      <c r="U270" s="187"/>
      <c r="V270" s="129"/>
      <c r="W270" s="188"/>
      <c r="X270" s="189"/>
      <c r="Y270" s="189"/>
      <c r="Z270" s="189"/>
      <c r="AA270" s="187"/>
      <c r="AB270" s="191">
        <v>20000000</v>
      </c>
      <c r="AC270" s="139"/>
    </row>
    <row r="271" spans="1:29" s="25" customFormat="1" ht="12.95" customHeight="1" x14ac:dyDescent="0.3">
      <c r="A271" s="506"/>
      <c r="B271" s="522"/>
      <c r="C271" s="522"/>
      <c r="D271" s="522"/>
      <c r="E271" s="515"/>
      <c r="F271" s="70"/>
      <c r="G271" s="69"/>
      <c r="H271" s="40"/>
      <c r="I271" s="41"/>
      <c r="J271" s="45"/>
      <c r="K271" s="45"/>
      <c r="L271" s="44" t="s">
        <v>50</v>
      </c>
      <c r="M271" s="43"/>
      <c r="N271" s="173">
        <f>SUM(N270:N270)</f>
        <v>0</v>
      </c>
      <c r="O271" s="478"/>
      <c r="P271" s="475"/>
      <c r="Q271" s="475"/>
      <c r="R271" s="475"/>
      <c r="S271" s="480"/>
      <c r="T271" s="368"/>
      <c r="U271" s="197"/>
      <c r="V271" s="198"/>
      <c r="W271" s="199"/>
      <c r="X271" s="148"/>
      <c r="Y271" s="148"/>
      <c r="Z271" s="362" t="s">
        <v>50</v>
      </c>
      <c r="AA271" s="200"/>
      <c r="AB271" s="201">
        <f>SUM(AB270:AB270)</f>
        <v>20000000</v>
      </c>
      <c r="AC271" s="139"/>
    </row>
    <row r="272" spans="1:29" s="25" customFormat="1" ht="12.95" customHeight="1" x14ac:dyDescent="0.3">
      <c r="A272" s="225" t="s">
        <v>36</v>
      </c>
      <c r="B272" s="222" t="s">
        <v>36</v>
      </c>
      <c r="C272" s="225" t="s">
        <v>36</v>
      </c>
      <c r="D272" s="222"/>
      <c r="E272" s="68">
        <f>N272</f>
        <v>10000000</v>
      </c>
      <c r="F272" s="69"/>
      <c r="G272" s="69"/>
      <c r="H272" s="40"/>
      <c r="I272" s="41"/>
      <c r="J272" s="45"/>
      <c r="K272" s="45"/>
      <c r="L272" s="44" t="s">
        <v>50</v>
      </c>
      <c r="M272" s="43"/>
      <c r="N272" s="173">
        <v>10000000</v>
      </c>
      <c r="O272" s="357" t="s">
        <v>36</v>
      </c>
      <c r="P272" s="410" t="s">
        <v>36</v>
      </c>
      <c r="Q272" s="357" t="s">
        <v>36</v>
      </c>
      <c r="R272" s="410"/>
      <c r="S272" s="355">
        <f>AB272</f>
        <v>10000000</v>
      </c>
      <c r="T272" s="197"/>
      <c r="U272" s="197"/>
      <c r="V272" s="198"/>
      <c r="W272" s="199"/>
      <c r="X272" s="148"/>
      <c r="Y272" s="148"/>
      <c r="Z272" s="362" t="s">
        <v>50</v>
      </c>
      <c r="AA272" s="200"/>
      <c r="AB272" s="201">
        <v>10000000</v>
      </c>
      <c r="AC272" s="139"/>
    </row>
    <row r="273" spans="1:29" s="25" customFormat="1" ht="12.95" customHeight="1" x14ac:dyDescent="0.3">
      <c r="A273" s="247" t="s">
        <v>145</v>
      </c>
      <c r="B273" s="31" t="s">
        <v>145</v>
      </c>
      <c r="C273" s="249" t="s">
        <v>145</v>
      </c>
      <c r="D273" s="249"/>
      <c r="E273" s="68">
        <f>N273</f>
        <v>20000000</v>
      </c>
      <c r="F273" s="69"/>
      <c r="G273" s="69"/>
      <c r="H273" s="40"/>
      <c r="I273" s="41"/>
      <c r="J273" s="45"/>
      <c r="K273" s="45"/>
      <c r="L273" s="44" t="s">
        <v>50</v>
      </c>
      <c r="M273" s="43"/>
      <c r="N273" s="173">
        <v>20000000</v>
      </c>
      <c r="O273" s="346" t="s">
        <v>145</v>
      </c>
      <c r="P273" s="347" t="s">
        <v>145</v>
      </c>
      <c r="Q273" s="357" t="s">
        <v>145</v>
      </c>
      <c r="R273" s="357"/>
      <c r="S273" s="355">
        <f>AB273</f>
        <v>20000000</v>
      </c>
      <c r="T273" s="197"/>
      <c r="U273" s="197"/>
      <c r="V273" s="198"/>
      <c r="W273" s="199"/>
      <c r="X273" s="148"/>
      <c r="Y273" s="148"/>
      <c r="Z273" s="362" t="s">
        <v>50</v>
      </c>
      <c r="AA273" s="200"/>
      <c r="AB273" s="201">
        <v>20000000</v>
      </c>
      <c r="AC273" s="139"/>
    </row>
    <row r="274" spans="1:29" s="26" customFormat="1" ht="12.95" customHeight="1" x14ac:dyDescent="0.3">
      <c r="A274" s="527" t="s">
        <v>146</v>
      </c>
      <c r="B274" s="527" t="s">
        <v>146</v>
      </c>
      <c r="C274" s="221"/>
      <c r="D274" s="225"/>
      <c r="E274" s="113">
        <f>E275+E276</f>
        <v>20000000</v>
      </c>
      <c r="F274" s="114"/>
      <c r="G274" s="114"/>
      <c r="H274" s="115"/>
      <c r="I274" s="116"/>
      <c r="J274" s="117"/>
      <c r="K274" s="117"/>
      <c r="L274" s="118"/>
      <c r="M274" s="119"/>
      <c r="N274" s="236">
        <f>SUM(N275:N276)</f>
        <v>20000000</v>
      </c>
      <c r="O274" s="460" t="s">
        <v>146</v>
      </c>
      <c r="P274" s="460" t="s">
        <v>146</v>
      </c>
      <c r="Q274" s="392"/>
      <c r="R274" s="357"/>
      <c r="S274" s="411">
        <f>S275+S276</f>
        <v>20000000</v>
      </c>
      <c r="T274" s="403"/>
      <c r="U274" s="403"/>
      <c r="V274" s="412"/>
      <c r="W274" s="413"/>
      <c r="X274" s="414"/>
      <c r="Y274" s="414"/>
      <c r="Z274" s="415"/>
      <c r="AA274" s="416"/>
      <c r="AB274" s="417">
        <f>SUM(AB275:AB276)</f>
        <v>20000000</v>
      </c>
      <c r="AC274" s="237"/>
    </row>
    <row r="275" spans="1:29" s="26" customFormat="1" ht="12.95" customHeight="1" x14ac:dyDescent="0.3">
      <c r="A275" s="528"/>
      <c r="B275" s="528"/>
      <c r="C275" s="221" t="s">
        <v>147</v>
      </c>
      <c r="D275" s="225"/>
      <c r="E275" s="113">
        <f>N275</f>
        <v>10000000</v>
      </c>
      <c r="F275" s="114"/>
      <c r="G275" s="114"/>
      <c r="H275" s="115"/>
      <c r="I275" s="116"/>
      <c r="J275" s="117"/>
      <c r="K275" s="117"/>
      <c r="L275" s="118" t="s">
        <v>50</v>
      </c>
      <c r="M275" s="119"/>
      <c r="N275" s="120">
        <v>10000000</v>
      </c>
      <c r="O275" s="461"/>
      <c r="P275" s="461"/>
      <c r="Q275" s="392" t="s">
        <v>147</v>
      </c>
      <c r="R275" s="357"/>
      <c r="S275" s="411">
        <f>AB275</f>
        <v>10000000</v>
      </c>
      <c r="T275" s="403"/>
      <c r="U275" s="403"/>
      <c r="V275" s="412"/>
      <c r="W275" s="413"/>
      <c r="X275" s="414"/>
      <c r="Y275" s="414"/>
      <c r="Z275" s="415" t="s">
        <v>50</v>
      </c>
      <c r="AA275" s="416"/>
      <c r="AB275" s="418">
        <v>10000000</v>
      </c>
      <c r="AC275" s="237"/>
    </row>
    <row r="276" spans="1:29" s="26" customFormat="1" ht="12.95" customHeight="1" x14ac:dyDescent="0.3">
      <c r="A276" s="529"/>
      <c r="B276" s="529"/>
      <c r="C276" s="221" t="s">
        <v>148</v>
      </c>
      <c r="D276" s="225"/>
      <c r="E276" s="113">
        <f>N276</f>
        <v>10000000</v>
      </c>
      <c r="F276" s="114"/>
      <c r="G276" s="114"/>
      <c r="H276" s="115"/>
      <c r="I276" s="116"/>
      <c r="J276" s="117"/>
      <c r="K276" s="117"/>
      <c r="L276" s="118" t="s">
        <v>50</v>
      </c>
      <c r="M276" s="119"/>
      <c r="N276" s="120">
        <v>10000000</v>
      </c>
      <c r="O276" s="462"/>
      <c r="P276" s="462"/>
      <c r="Q276" s="392" t="s">
        <v>148</v>
      </c>
      <c r="R276" s="357"/>
      <c r="S276" s="411">
        <f>AB276</f>
        <v>10000000</v>
      </c>
      <c r="T276" s="403"/>
      <c r="U276" s="403"/>
      <c r="V276" s="412"/>
      <c r="W276" s="413"/>
      <c r="X276" s="414"/>
      <c r="Y276" s="414"/>
      <c r="Z276" s="415" t="s">
        <v>50</v>
      </c>
      <c r="AA276" s="416"/>
      <c r="AB276" s="418">
        <v>10000000</v>
      </c>
      <c r="AC276" s="237"/>
    </row>
    <row r="277" spans="1:29" s="25" customFormat="1" x14ac:dyDescent="0.3">
      <c r="A277" s="65"/>
      <c r="C277" s="26"/>
      <c r="D277" s="26"/>
      <c r="E277" s="65"/>
      <c r="F277" s="65"/>
      <c r="G277" s="65"/>
      <c r="H277" s="27"/>
      <c r="I277" s="28"/>
      <c r="J277" s="29"/>
      <c r="K277" s="29"/>
      <c r="L277" s="29"/>
      <c r="M277" s="65"/>
      <c r="N277" s="111"/>
      <c r="O277" s="65"/>
      <c r="Q277" s="26"/>
      <c r="R277" s="26"/>
      <c r="S277" s="65"/>
      <c r="T277" s="65"/>
      <c r="U277" s="65"/>
      <c r="V277" s="27"/>
      <c r="W277" s="28"/>
      <c r="X277" s="29"/>
      <c r="Y277" s="29"/>
      <c r="Z277" s="29"/>
      <c r="AA277" s="65"/>
      <c r="AB277" s="111"/>
      <c r="AC277" s="139"/>
    </row>
    <row r="278" spans="1:29" s="25" customFormat="1" x14ac:dyDescent="0.3">
      <c r="A278" s="65"/>
      <c r="C278" s="26"/>
      <c r="D278" s="26"/>
      <c r="E278" s="65"/>
      <c r="F278" s="65"/>
      <c r="G278" s="65"/>
      <c r="H278" s="27"/>
      <c r="I278" s="28"/>
      <c r="J278" s="29"/>
      <c r="K278" s="29"/>
      <c r="L278" s="29"/>
      <c r="M278" s="65"/>
      <c r="N278" s="111"/>
      <c r="O278" s="65"/>
      <c r="Q278" s="26"/>
      <c r="R278" s="26"/>
      <c r="S278" s="65"/>
      <c r="T278" s="65"/>
      <c r="U278" s="65"/>
      <c r="V278" s="27"/>
      <c r="W278" s="28"/>
      <c r="X278" s="29"/>
      <c r="Y278" s="29"/>
      <c r="Z278" s="29"/>
      <c r="AA278" s="65"/>
      <c r="AB278" s="111"/>
      <c r="AC278" s="139"/>
    </row>
    <row r="279" spans="1:29" s="25" customFormat="1" x14ac:dyDescent="0.3">
      <c r="A279" s="65"/>
      <c r="C279" s="26"/>
      <c r="D279" s="26"/>
      <c r="E279" s="65"/>
      <c r="F279" s="65"/>
      <c r="G279" s="65"/>
      <c r="H279" s="27"/>
      <c r="I279" s="28"/>
      <c r="J279" s="29"/>
      <c r="K279" s="29"/>
      <c r="L279" s="29"/>
      <c r="M279" s="65"/>
      <c r="N279" s="111"/>
      <c r="O279" s="65"/>
      <c r="Q279" s="26"/>
      <c r="R279" s="26"/>
      <c r="S279" s="65"/>
      <c r="T279" s="65"/>
      <c r="U279" s="65"/>
      <c r="V279" s="27"/>
      <c r="W279" s="28"/>
      <c r="X279" s="29"/>
      <c r="Y279" s="29"/>
      <c r="Z279" s="29"/>
      <c r="AA279" s="65"/>
      <c r="AB279" s="111"/>
      <c r="AC279" s="139"/>
    </row>
    <row r="280" spans="1:29" s="25" customFormat="1" x14ac:dyDescent="0.3">
      <c r="A280" s="65"/>
      <c r="C280" s="26"/>
      <c r="D280" s="26"/>
      <c r="E280" s="65"/>
      <c r="F280" s="65"/>
      <c r="G280" s="65"/>
      <c r="H280" s="27"/>
      <c r="I280" s="28"/>
      <c r="J280" s="29"/>
      <c r="K280" s="29"/>
      <c r="L280" s="29"/>
      <c r="M280" s="65"/>
      <c r="N280" s="111"/>
      <c r="O280" s="65"/>
      <c r="Q280" s="26"/>
      <c r="R280" s="26"/>
      <c r="S280" s="65"/>
      <c r="T280" s="65"/>
      <c r="U280" s="65"/>
      <c r="V280" s="27"/>
      <c r="W280" s="28"/>
      <c r="X280" s="29"/>
      <c r="Y280" s="29"/>
      <c r="Z280" s="29"/>
      <c r="AA280" s="65"/>
      <c r="AB280" s="111"/>
      <c r="AC280" s="139"/>
    </row>
    <row r="281" spans="1:29" x14ac:dyDescent="0.3">
      <c r="F281" s="72"/>
      <c r="G281" s="59"/>
      <c r="H281" s="72"/>
      <c r="I281" s="72"/>
      <c r="J281" s="65"/>
      <c r="K281" s="72"/>
      <c r="L281" s="72"/>
      <c r="M281" s="72"/>
      <c r="N281" s="110"/>
      <c r="T281" s="72"/>
      <c r="U281" s="59"/>
      <c r="V281" s="72"/>
      <c r="W281" s="72"/>
      <c r="X281" s="65"/>
      <c r="Y281" s="72"/>
      <c r="Z281" s="72"/>
      <c r="AA281" s="72"/>
      <c r="AB281" s="110"/>
    </row>
    <row r="282" spans="1:29" x14ac:dyDescent="0.3">
      <c r="F282" s="72"/>
      <c r="G282" s="59"/>
      <c r="H282" s="72"/>
      <c r="I282" s="72"/>
      <c r="J282" s="65"/>
      <c r="K282" s="72"/>
      <c r="L282" s="72"/>
      <c r="M282" s="72"/>
      <c r="N282" s="110"/>
      <c r="T282" s="72"/>
      <c r="U282" s="59"/>
      <c r="V282" s="72"/>
      <c r="W282" s="72"/>
      <c r="X282" s="65"/>
      <c r="Y282" s="72"/>
      <c r="Z282" s="72"/>
      <c r="AA282" s="72"/>
      <c r="AB282" s="110"/>
    </row>
    <row r="283" spans="1:29" x14ac:dyDescent="0.3">
      <c r="F283" s="72"/>
      <c r="G283" s="59"/>
      <c r="H283" s="72"/>
      <c r="I283" s="72"/>
      <c r="J283" s="65"/>
      <c r="K283" s="72"/>
      <c r="L283" s="72"/>
      <c r="M283" s="72"/>
      <c r="N283" s="110"/>
      <c r="T283" s="72"/>
      <c r="U283" s="59"/>
      <c r="V283" s="72"/>
      <c r="W283" s="72"/>
      <c r="X283" s="65"/>
      <c r="Y283" s="72"/>
      <c r="Z283" s="72"/>
      <c r="AA283" s="72"/>
      <c r="AB283" s="110"/>
    </row>
    <row r="284" spans="1:29" x14ac:dyDescent="0.3">
      <c r="F284" s="72"/>
      <c r="G284" s="59"/>
      <c r="H284" s="72"/>
      <c r="I284" s="72"/>
      <c r="J284" s="65"/>
      <c r="K284" s="72"/>
      <c r="L284" s="72"/>
      <c r="M284" s="72"/>
      <c r="N284" s="110"/>
      <c r="T284" s="72"/>
      <c r="U284" s="59"/>
      <c r="V284" s="72"/>
      <c r="W284" s="72"/>
      <c r="X284" s="65"/>
      <c r="Y284" s="72"/>
      <c r="Z284" s="72"/>
      <c r="AA284" s="72"/>
      <c r="AB284" s="110"/>
    </row>
  </sheetData>
  <mergeCells count="241">
    <mergeCell ref="D243:D245"/>
    <mergeCell ref="E209:E223"/>
    <mergeCell ref="C167:C174"/>
    <mergeCell ref="E167:E174"/>
    <mergeCell ref="C175:C179"/>
    <mergeCell ref="C252:C254"/>
    <mergeCell ref="D252:D254"/>
    <mergeCell ref="E252:E254"/>
    <mergeCell ref="E147:E153"/>
    <mergeCell ref="E154:E160"/>
    <mergeCell ref="E229:E231"/>
    <mergeCell ref="C193:C196"/>
    <mergeCell ref="E193:E196"/>
    <mergeCell ref="C161:C166"/>
    <mergeCell ref="E161:E166"/>
    <mergeCell ref="D247:D249"/>
    <mergeCell ref="E247:E249"/>
    <mergeCell ref="E236:E238"/>
    <mergeCell ref="C197:C202"/>
    <mergeCell ref="E197:E202"/>
    <mergeCell ref="E176:E177"/>
    <mergeCell ref="E178:E179"/>
    <mergeCell ref="C180:C192"/>
    <mergeCell ref="C203:C208"/>
    <mergeCell ref="A274:A276"/>
    <mergeCell ref="B274:B276"/>
    <mergeCell ref="A270:A271"/>
    <mergeCell ref="B270:B271"/>
    <mergeCell ref="C270:C271"/>
    <mergeCell ref="D270:D271"/>
    <mergeCell ref="E270:E271"/>
    <mergeCell ref="A264:A269"/>
    <mergeCell ref="B264:B269"/>
    <mergeCell ref="C264:C269"/>
    <mergeCell ref="D264:D269"/>
    <mergeCell ref="E264:E269"/>
    <mergeCell ref="A257:A263"/>
    <mergeCell ref="B257:B263"/>
    <mergeCell ref="C257:C263"/>
    <mergeCell ref="D257:D263"/>
    <mergeCell ref="E257:E263"/>
    <mergeCell ref="C105:C107"/>
    <mergeCell ref="A109:A128"/>
    <mergeCell ref="B110:B128"/>
    <mergeCell ref="C110:C111"/>
    <mergeCell ref="D110:D111"/>
    <mergeCell ref="E110:E111"/>
    <mergeCell ref="C112:C116"/>
    <mergeCell ref="D112:D116"/>
    <mergeCell ref="E112:E116"/>
    <mergeCell ref="C117:C128"/>
    <mergeCell ref="D117:D128"/>
    <mergeCell ref="E117:E128"/>
    <mergeCell ref="E105:E107"/>
    <mergeCell ref="A129:A256"/>
    <mergeCell ref="B130:B256"/>
    <mergeCell ref="C131:C160"/>
    <mergeCell ref="E131:E132"/>
    <mergeCell ref="E133:E139"/>
    <mergeCell ref="E140:E146"/>
    <mergeCell ref="C35:C39"/>
    <mergeCell ref="D35:D39"/>
    <mergeCell ref="E35:E39"/>
    <mergeCell ref="C40:C41"/>
    <mergeCell ref="D40:D41"/>
    <mergeCell ref="E40:E41"/>
    <mergeCell ref="C42:C61"/>
    <mergeCell ref="D42:D61"/>
    <mergeCell ref="E42:E61"/>
    <mergeCell ref="J18:L18"/>
    <mergeCell ref="J19:L19"/>
    <mergeCell ref="J20:L20"/>
    <mergeCell ref="J21:L21"/>
    <mergeCell ref="A3:D3"/>
    <mergeCell ref="A5:A107"/>
    <mergeCell ref="B6:B33"/>
    <mergeCell ref="C6:C13"/>
    <mergeCell ref="D6:D13"/>
    <mergeCell ref="E6:E13"/>
    <mergeCell ref="C16:C17"/>
    <mergeCell ref="D16:D17"/>
    <mergeCell ref="E16:E17"/>
    <mergeCell ref="C18:C22"/>
    <mergeCell ref="D18:D22"/>
    <mergeCell ref="E18:E22"/>
    <mergeCell ref="B63:B107"/>
    <mergeCell ref="C63:C65"/>
    <mergeCell ref="D63:D65"/>
    <mergeCell ref="E63:E65"/>
    <mergeCell ref="C66:C81"/>
    <mergeCell ref="D66:D81"/>
    <mergeCell ref="E66:E81"/>
    <mergeCell ref="B35:B61"/>
    <mergeCell ref="C14:C15"/>
    <mergeCell ref="D14:D15"/>
    <mergeCell ref="E14:E15"/>
    <mergeCell ref="H186:L186"/>
    <mergeCell ref="H185:L185"/>
    <mergeCell ref="H187:L187"/>
    <mergeCell ref="H188:L188"/>
    <mergeCell ref="H189:L189"/>
    <mergeCell ref="H190:L190"/>
    <mergeCell ref="C82:C85"/>
    <mergeCell ref="D82:D85"/>
    <mergeCell ref="E82:E85"/>
    <mergeCell ref="C86:C101"/>
    <mergeCell ref="D86:D101"/>
    <mergeCell ref="C23:C33"/>
    <mergeCell ref="D23:D33"/>
    <mergeCell ref="E23:E33"/>
    <mergeCell ref="F180:J180"/>
    <mergeCell ref="E181:E191"/>
    <mergeCell ref="E86:E101"/>
    <mergeCell ref="C102:C104"/>
    <mergeCell ref="D102:D104"/>
    <mergeCell ref="E102:E104"/>
    <mergeCell ref="D105:D107"/>
    <mergeCell ref="O3:R3"/>
    <mergeCell ref="O5:O107"/>
    <mergeCell ref="P6:P33"/>
    <mergeCell ref="Q6:Q13"/>
    <mergeCell ref="R6:R13"/>
    <mergeCell ref="S6:S13"/>
    <mergeCell ref="Q14:Q15"/>
    <mergeCell ref="R14:R15"/>
    <mergeCell ref="S14:S15"/>
    <mergeCell ref="Q16:Q17"/>
    <mergeCell ref="R16:R17"/>
    <mergeCell ref="S16:S17"/>
    <mergeCell ref="Q18:Q22"/>
    <mergeCell ref="R18:R22"/>
    <mergeCell ref="S18:S22"/>
    <mergeCell ref="P63:P107"/>
    <mergeCell ref="Q63:Q65"/>
    <mergeCell ref="R63:R65"/>
    <mergeCell ref="S63:S65"/>
    <mergeCell ref="Q66:Q81"/>
    <mergeCell ref="R66:R81"/>
    <mergeCell ref="S66:S81"/>
    <mergeCell ref="Q82:Q85"/>
    <mergeCell ref="R82:R85"/>
    <mergeCell ref="P35:P61"/>
    <mergeCell ref="Q35:Q39"/>
    <mergeCell ref="R35:R39"/>
    <mergeCell ref="S35:S39"/>
    <mergeCell ref="Q40:Q41"/>
    <mergeCell ref="R40:R41"/>
    <mergeCell ref="S40:S41"/>
    <mergeCell ref="Q42:Q61"/>
    <mergeCell ref="R42:R61"/>
    <mergeCell ref="S42:S61"/>
    <mergeCell ref="Q161:Q166"/>
    <mergeCell ref="S161:S166"/>
    <mergeCell ref="X18:Z18"/>
    <mergeCell ref="X19:Z19"/>
    <mergeCell ref="X20:Z20"/>
    <mergeCell ref="X21:Z21"/>
    <mergeCell ref="Q23:Q33"/>
    <mergeCell ref="R23:R33"/>
    <mergeCell ref="S23:S33"/>
    <mergeCell ref="S82:S85"/>
    <mergeCell ref="Q86:Q101"/>
    <mergeCell ref="R86:R101"/>
    <mergeCell ref="S86:S101"/>
    <mergeCell ref="Q102:Q104"/>
    <mergeCell ref="R102:R104"/>
    <mergeCell ref="S102:S104"/>
    <mergeCell ref="Q105:Q107"/>
    <mergeCell ref="R105:R107"/>
    <mergeCell ref="S105:S107"/>
    <mergeCell ref="O109:O128"/>
    <mergeCell ref="P110:P128"/>
    <mergeCell ref="Q110:Q111"/>
    <mergeCell ref="R110:R111"/>
    <mergeCell ref="S110:S111"/>
    <mergeCell ref="Q112:Q116"/>
    <mergeCell ref="R112:R116"/>
    <mergeCell ref="S112:S116"/>
    <mergeCell ref="Q117:Q128"/>
    <mergeCell ref="R117:R128"/>
    <mergeCell ref="S117:S128"/>
    <mergeCell ref="T180:X180"/>
    <mergeCell ref="S181:S191"/>
    <mergeCell ref="V185:Z185"/>
    <mergeCell ref="V186:Z186"/>
    <mergeCell ref="V187:Z187"/>
    <mergeCell ref="V188:Z188"/>
    <mergeCell ref="V189:Z189"/>
    <mergeCell ref="V190:Z190"/>
    <mergeCell ref="Q209:Q223"/>
    <mergeCell ref="S209:S223"/>
    <mergeCell ref="Q193:Q196"/>
    <mergeCell ref="S193:S196"/>
    <mergeCell ref="Q180:Q192"/>
    <mergeCell ref="Q197:Q202"/>
    <mergeCell ref="S197:S202"/>
    <mergeCell ref="Q203:Q208"/>
    <mergeCell ref="Q243:Q245"/>
    <mergeCell ref="R243:R245"/>
    <mergeCell ref="O274:O276"/>
    <mergeCell ref="P274:P276"/>
    <mergeCell ref="O257:O263"/>
    <mergeCell ref="P257:P263"/>
    <mergeCell ref="Q257:Q263"/>
    <mergeCell ref="R257:R263"/>
    <mergeCell ref="S257:S263"/>
    <mergeCell ref="O264:O269"/>
    <mergeCell ref="P264:P269"/>
    <mergeCell ref="Q264:Q269"/>
    <mergeCell ref="R264:R269"/>
    <mergeCell ref="S264:S269"/>
    <mergeCell ref="O270:O271"/>
    <mergeCell ref="P270:P271"/>
    <mergeCell ref="Q270:Q271"/>
    <mergeCell ref="R270:R271"/>
    <mergeCell ref="S270:S271"/>
    <mergeCell ref="S243:S245"/>
    <mergeCell ref="E203:E208"/>
    <mergeCell ref="C209:C223"/>
    <mergeCell ref="O129:O256"/>
    <mergeCell ref="P130:P256"/>
    <mergeCell ref="Q131:Q160"/>
    <mergeCell ref="S131:S132"/>
    <mergeCell ref="S133:S139"/>
    <mergeCell ref="S140:S146"/>
    <mergeCell ref="S147:S153"/>
    <mergeCell ref="S154:S160"/>
    <mergeCell ref="S203:S208"/>
    <mergeCell ref="S229:S231"/>
    <mergeCell ref="Q252:Q254"/>
    <mergeCell ref="R252:R254"/>
    <mergeCell ref="S252:S254"/>
    <mergeCell ref="S236:S238"/>
    <mergeCell ref="Q167:Q174"/>
    <mergeCell ref="S167:S174"/>
    <mergeCell ref="Q175:Q179"/>
    <mergeCell ref="S176:S177"/>
    <mergeCell ref="Q247:Q249"/>
    <mergeCell ref="R247:R249"/>
    <mergeCell ref="S247:S249"/>
    <mergeCell ref="S178:S179"/>
  </mergeCells>
  <phoneticPr fontId="2" type="noConversion"/>
  <printOptions horizontalCentered="1"/>
  <pageMargins left="0.39370078740157483" right="0" top="0.39370078740157483" bottom="0.39370078740157483" header="0" footer="0"/>
  <pageSetup paperSize="9" scale="2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총괄</vt:lpstr>
      <vt:lpstr>세입</vt:lpstr>
      <vt:lpstr>세출</vt:lpstr>
      <vt:lpstr>세입!Print_Area</vt:lpstr>
      <vt:lpstr>총괄!Print_Area</vt:lpstr>
      <vt:lpstr>세출!Print_Titles</vt:lpstr>
    </vt:vector>
  </TitlesOfParts>
  <Company>사무국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USER</cp:lastModifiedBy>
  <cp:lastPrinted>2023-11-24T12:29:58Z</cp:lastPrinted>
  <dcterms:created xsi:type="dcterms:W3CDTF">2011-01-18T06:46:21Z</dcterms:created>
  <dcterms:modified xsi:type="dcterms:W3CDTF">2023-11-25T13:39:57Z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D:\법인\법인\2018년도\2018 예산\2018 예산\2018 예산가안_양은영_180201.xlsx</vt:lpwstr>
  </property>
</Properties>
</file>