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835" yWindow="-105" windowWidth="22995" windowHeight="12645"/>
  </bookViews>
  <sheets>
    <sheet name="2017 예산서" sheetId="5" r:id="rId1"/>
    <sheet name="세입" sheetId="3" r:id="rId2"/>
    <sheet name="세출" sheetId="1" r:id="rId3"/>
  </sheets>
  <definedNames>
    <definedName name="_xlnm.Print_Area" localSheetId="0">'2017 예산서'!$A$1:$L$19</definedName>
    <definedName name="_xlnm.Print_Area" localSheetId="1">세입!$A$1:$G$42</definedName>
    <definedName name="_xlnm.Print_Area" localSheetId="2">세출!$A$1:$N$228</definedName>
    <definedName name="_xlnm.Print_Titles" localSheetId="2">세출!$2:$2</definedName>
  </definedNames>
  <calcPr calcId="144525"/>
</workbook>
</file>

<file path=xl/calcChain.xml><?xml version="1.0" encoding="utf-8"?>
<calcChain xmlns="http://schemas.openxmlformats.org/spreadsheetml/2006/main">
  <c r="L19" i="5" l="1"/>
  <c r="L9" i="5"/>
  <c r="L10" i="5"/>
  <c r="L11" i="5"/>
  <c r="L12" i="5"/>
  <c r="L13" i="5"/>
  <c r="L14" i="5"/>
  <c r="L15" i="5"/>
  <c r="L16" i="5"/>
  <c r="L17" i="5"/>
  <c r="L18" i="5"/>
  <c r="L8" i="5"/>
  <c r="L7" i="5"/>
  <c r="F19" i="5"/>
  <c r="F9" i="5"/>
  <c r="F10" i="5"/>
  <c r="F11" i="5"/>
  <c r="F12" i="5"/>
  <c r="F13" i="5"/>
  <c r="F14" i="5"/>
  <c r="F15" i="5"/>
  <c r="F16" i="5"/>
  <c r="F17" i="5"/>
  <c r="F18" i="5"/>
  <c r="F8" i="5"/>
  <c r="F7" i="5"/>
  <c r="J7" i="5"/>
  <c r="J8" i="5"/>
  <c r="K7" i="5"/>
  <c r="K8" i="5"/>
  <c r="E11" i="5"/>
  <c r="E8" i="5"/>
  <c r="D11" i="5"/>
  <c r="D8" i="5"/>
  <c r="D7" i="5" l="1"/>
  <c r="E7" i="5"/>
  <c r="N194" i="1" l="1"/>
  <c r="E227" i="1" l="1"/>
  <c r="N214" i="1"/>
  <c r="N213" i="1"/>
  <c r="G7" i="3"/>
  <c r="D4" i="3" s="1"/>
  <c r="G10" i="3"/>
  <c r="D8" i="3" s="1"/>
  <c r="G19" i="3"/>
  <c r="D11" i="3" s="1"/>
  <c r="G20" i="3"/>
  <c r="G28" i="3"/>
  <c r="G31" i="3" s="1"/>
  <c r="D20" i="3" s="1"/>
  <c r="G33" i="3"/>
  <c r="D32" i="3" s="1"/>
  <c r="G35" i="3"/>
  <c r="D34" i="3" s="1"/>
  <c r="G37" i="3"/>
  <c r="D36" i="3" s="1"/>
  <c r="G40" i="3"/>
  <c r="D38" i="3" s="1"/>
  <c r="AC41" i="3"/>
  <c r="G42" i="3"/>
  <c r="D41" i="3" s="1"/>
  <c r="D3" i="3" l="1"/>
  <c r="N185" i="1" l="1"/>
  <c r="E182" i="1" s="1"/>
  <c r="N157" i="1" l="1"/>
  <c r="N187" i="1" l="1"/>
  <c r="N210" i="1" l="1"/>
  <c r="N208" i="1"/>
  <c r="N135" i="1" l="1"/>
  <c r="N170" i="1" l="1"/>
  <c r="N223" i="1" l="1"/>
  <c r="N156" i="1"/>
  <c r="E152" i="1" s="1"/>
  <c r="N164" i="1"/>
  <c r="N165" i="1"/>
  <c r="E158" i="1" l="1"/>
  <c r="N191" i="1" l="1"/>
  <c r="N151" i="1"/>
  <c r="N150" i="1"/>
  <c r="N144" i="1"/>
  <c r="N143" i="1"/>
  <c r="N137" i="1"/>
  <c r="N136" i="1"/>
  <c r="N130" i="1"/>
  <c r="N129" i="1"/>
  <c r="E124" i="1" l="1"/>
  <c r="E131" i="1"/>
  <c r="E138" i="1"/>
  <c r="E145" i="1"/>
  <c r="N123" i="1"/>
  <c r="N122" i="1"/>
  <c r="E122" i="1" l="1"/>
  <c r="E195" i="1"/>
  <c r="E169" i="1"/>
  <c r="N32" i="1"/>
  <c r="E178" i="1"/>
  <c r="N168" i="1"/>
  <c r="E167" i="1" s="1"/>
  <c r="N97" i="1"/>
  <c r="N82" i="1"/>
  <c r="N77" i="1"/>
  <c r="N78" i="1"/>
  <c r="N29" i="1" l="1"/>
  <c r="N27" i="1"/>
  <c r="N26" i="1"/>
  <c r="N28" i="1"/>
  <c r="E228" i="1"/>
  <c r="E226" i="1" s="1"/>
  <c r="N226" i="1"/>
  <c r="E225" i="1"/>
  <c r="E224" i="1"/>
  <c r="E217" i="1"/>
  <c r="E211" i="1"/>
  <c r="E210" i="1"/>
  <c r="E209" i="1"/>
  <c r="E208" i="1"/>
  <c r="E207" i="1"/>
  <c r="E206" i="1"/>
  <c r="E205" i="1"/>
  <c r="E204" i="1"/>
  <c r="E203" i="1"/>
  <c r="E202" i="1"/>
  <c r="E201" i="1"/>
  <c r="N199" i="1"/>
  <c r="N198" i="1"/>
  <c r="E196" i="1"/>
  <c r="E192" i="1"/>
  <c r="E187" i="1"/>
  <c r="N180" i="1"/>
  <c r="N179" i="1"/>
  <c r="N177" i="1"/>
  <c r="E174" i="1" s="1"/>
  <c r="N171" i="1"/>
  <c r="N118" i="1"/>
  <c r="N117" i="1"/>
  <c r="N116" i="1"/>
  <c r="N115" i="1"/>
  <c r="N113" i="1"/>
  <c r="N111" i="1"/>
  <c r="N110" i="1"/>
  <c r="N109" i="1"/>
  <c r="N107" i="1"/>
  <c r="N108" i="1" s="1"/>
  <c r="E107" i="1" s="1"/>
  <c r="N103" i="1"/>
  <c r="N102" i="1"/>
  <c r="N100" i="1"/>
  <c r="N99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1" i="1"/>
  <c r="N80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8" i="1"/>
  <c r="N57" i="1"/>
  <c r="N54" i="1"/>
  <c r="N53" i="1"/>
  <c r="N52" i="1"/>
  <c r="N51" i="1"/>
  <c r="N50" i="1"/>
  <c r="N49" i="1"/>
  <c r="N47" i="1"/>
  <c r="N46" i="1"/>
  <c r="N45" i="1"/>
  <c r="N44" i="1"/>
  <c r="N42" i="1"/>
  <c r="N41" i="1"/>
  <c r="N40" i="1"/>
  <c r="N37" i="1"/>
  <c r="N38" i="1" s="1"/>
  <c r="E37" i="1" s="1"/>
  <c r="N35" i="1"/>
  <c r="N34" i="1"/>
  <c r="N33" i="1"/>
  <c r="N25" i="1"/>
  <c r="N24" i="1"/>
  <c r="N23" i="1"/>
  <c r="N22" i="1"/>
  <c r="N21" i="1"/>
  <c r="N20" i="1"/>
  <c r="N19" i="1"/>
  <c r="N18" i="1"/>
  <c r="N11" i="1"/>
  <c r="N12" i="1" s="1"/>
  <c r="E11" i="1" s="1"/>
  <c r="N9" i="1"/>
  <c r="N8" i="1"/>
  <c r="N7" i="1"/>
  <c r="N6" i="1"/>
  <c r="N83" i="1" l="1"/>
  <c r="E80" i="1" s="1"/>
  <c r="N48" i="1"/>
  <c r="N59" i="1"/>
  <c r="E57" i="1" s="1"/>
  <c r="N101" i="1"/>
  <c r="E99" i="1" s="1"/>
  <c r="N112" i="1"/>
  <c r="E109" i="1" s="1"/>
  <c r="N181" i="1"/>
  <c r="E179" i="1" s="1"/>
  <c r="N43" i="1"/>
  <c r="N114" i="1"/>
  <c r="N119" i="1" s="1"/>
  <c r="E113" i="1" s="1"/>
  <c r="N200" i="1"/>
  <c r="E198" i="1" s="1"/>
  <c r="E197" i="1" s="1"/>
  <c r="N98" i="1"/>
  <c r="E84" i="1" s="1"/>
  <c r="N79" i="1"/>
  <c r="E60" i="1" s="1"/>
  <c r="N10" i="1"/>
  <c r="H13" i="1" s="1"/>
  <c r="N13" i="1" s="1"/>
  <c r="N104" i="1"/>
  <c r="E102" i="1" s="1"/>
  <c r="E173" i="1"/>
  <c r="N39" i="1"/>
  <c r="N172" i="1"/>
  <c r="N36" i="1"/>
  <c r="E32" i="1" s="1"/>
  <c r="N30" i="1"/>
  <c r="E18" i="1" s="1"/>
  <c r="N216" i="1"/>
  <c r="E212" i="1" s="1"/>
  <c r="E106" i="1" l="1"/>
  <c r="E105" i="1" s="1"/>
  <c r="E171" i="1"/>
  <c r="E166" i="1" s="1"/>
  <c r="E121" i="1" s="1"/>
  <c r="N55" i="1"/>
  <c r="E39" i="1" s="1"/>
  <c r="E31" i="1" s="1"/>
  <c r="H16" i="1"/>
  <c r="N16" i="1" s="1"/>
  <c r="E56" i="1"/>
  <c r="H15" i="1"/>
  <c r="N15" i="1" s="1"/>
  <c r="E6" i="1"/>
  <c r="H14" i="1"/>
  <c r="N14" i="1" s="1"/>
  <c r="E120" i="1" l="1"/>
  <c r="N17" i="1"/>
  <c r="E13" i="1" s="1"/>
  <c r="E5" i="1" s="1"/>
  <c r="E4" i="1" s="1"/>
  <c r="E3" i="1" l="1"/>
  <c r="D1" i="3" s="1"/>
</calcChain>
</file>

<file path=xl/comments1.xml><?xml version="1.0" encoding="utf-8"?>
<comments xmlns="http://schemas.openxmlformats.org/spreadsheetml/2006/main">
  <authors>
    <author>Digital NEX</author>
  </authors>
  <commentList>
    <comment ref="AY27" authorId="0">
      <text>
        <r>
          <rPr>
            <b/>
            <sz val="9"/>
            <color indexed="81"/>
            <rFont val="Tahoma"/>
            <family val="2"/>
          </rPr>
          <t xml:space="preserve">2016 </t>
        </r>
        <r>
          <rPr>
            <b/>
            <sz val="9"/>
            <color indexed="81"/>
            <rFont val="돋움"/>
            <family val="3"/>
            <charset val="129"/>
          </rPr>
          <t>수입금액</t>
        </r>
      </text>
    </comment>
    <comment ref="AI39" authorId="0">
      <text>
        <r>
          <rPr>
            <b/>
            <sz val="9"/>
            <color indexed="81"/>
            <rFont val="Tahoma"/>
            <family val="2"/>
          </rPr>
          <t xml:space="preserve">2016 </t>
        </r>
        <r>
          <rPr>
            <b/>
            <sz val="9"/>
            <color indexed="81"/>
            <rFont val="돋움"/>
            <family val="3"/>
            <charset val="129"/>
          </rPr>
          <t>발생이자</t>
        </r>
      </text>
    </comment>
    <comment ref="AK39" authorId="0">
      <text>
        <r>
          <rPr>
            <b/>
            <sz val="9"/>
            <color indexed="81"/>
            <rFont val="Tahoma"/>
            <family val="2"/>
          </rPr>
          <t xml:space="preserve">2016 </t>
        </r>
        <r>
          <rPr>
            <b/>
            <sz val="9"/>
            <color indexed="81"/>
            <rFont val="돋움"/>
            <family val="3"/>
            <charset val="129"/>
          </rPr>
          <t>발생이자</t>
        </r>
      </text>
    </comment>
    <comment ref="AM39" authorId="0">
      <text>
        <r>
          <rPr>
            <b/>
            <sz val="9"/>
            <color indexed="81"/>
            <rFont val="Tahoma"/>
            <family val="2"/>
          </rPr>
          <t xml:space="preserve">2016 </t>
        </r>
        <r>
          <rPr>
            <b/>
            <sz val="9"/>
            <color indexed="81"/>
            <rFont val="돋움"/>
            <family val="3"/>
            <charset val="129"/>
          </rPr>
          <t>발생이자</t>
        </r>
      </text>
    </comment>
    <comment ref="AO39" authorId="0">
      <text>
        <r>
          <rPr>
            <b/>
            <sz val="9"/>
            <color indexed="81"/>
            <rFont val="Tahoma"/>
            <family val="2"/>
          </rPr>
          <t xml:space="preserve">2016 </t>
        </r>
        <r>
          <rPr>
            <b/>
            <sz val="9"/>
            <color indexed="81"/>
            <rFont val="돋움"/>
            <family val="3"/>
            <charset val="129"/>
          </rPr>
          <t>발생이자</t>
        </r>
      </text>
    </comment>
    <comment ref="AQ39" authorId="0">
      <text>
        <r>
          <rPr>
            <b/>
            <sz val="9"/>
            <color indexed="81"/>
            <rFont val="Tahoma"/>
            <family val="2"/>
          </rPr>
          <t xml:space="preserve">2016 </t>
        </r>
        <r>
          <rPr>
            <b/>
            <sz val="9"/>
            <color indexed="81"/>
            <rFont val="돋움"/>
            <family val="3"/>
            <charset val="129"/>
          </rPr>
          <t>발생이자</t>
        </r>
      </text>
    </comment>
    <comment ref="AS39" authorId="0">
      <text>
        <r>
          <rPr>
            <b/>
            <sz val="9"/>
            <color indexed="81"/>
            <rFont val="Tahoma"/>
            <family val="2"/>
          </rPr>
          <t xml:space="preserve">2016 </t>
        </r>
        <r>
          <rPr>
            <b/>
            <sz val="9"/>
            <color indexed="81"/>
            <rFont val="돋움"/>
            <family val="3"/>
            <charset val="129"/>
          </rPr>
          <t>발생이자</t>
        </r>
      </text>
    </comment>
    <comment ref="AU39" authorId="0">
      <text>
        <r>
          <rPr>
            <b/>
            <sz val="9"/>
            <color indexed="81"/>
            <rFont val="Tahoma"/>
            <family val="2"/>
          </rPr>
          <t xml:space="preserve">2016 </t>
        </r>
        <r>
          <rPr>
            <b/>
            <sz val="9"/>
            <color indexed="81"/>
            <rFont val="돋움"/>
            <family val="3"/>
            <charset val="129"/>
          </rPr>
          <t>발생이자</t>
        </r>
      </text>
    </comment>
  </commentList>
</comments>
</file>

<file path=xl/comments2.xml><?xml version="1.0" encoding="utf-8"?>
<comments xmlns="http://schemas.openxmlformats.org/spreadsheetml/2006/main">
  <authors>
    <author>Digital NEX</author>
  </authors>
  <commentList>
    <comment ref="N135" authorId="0">
      <text>
        <r>
          <rPr>
            <b/>
            <sz val="9"/>
            <color indexed="81"/>
            <rFont val="Tahoma"/>
            <family val="2"/>
          </rPr>
          <t>18,842,500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>+16,500</t>
        </r>
        <r>
          <rPr>
            <b/>
            <sz val="9"/>
            <color indexed="81"/>
            <rFont val="돋움"/>
            <family val="3"/>
            <charset val="129"/>
          </rPr>
          <t>원
국고 총 금액 십만원단위로 맞추기 위해 16,500원 여기에 가산</t>
        </r>
      </text>
    </comment>
    <comment ref="N187" authorId="0">
      <text>
        <r>
          <rPr>
            <b/>
            <sz val="9"/>
            <color indexed="81"/>
            <rFont val="Tahoma"/>
            <family val="2"/>
          </rPr>
          <t>+18,050</t>
        </r>
        <r>
          <rPr>
            <b/>
            <sz val="9"/>
            <color indexed="81"/>
            <rFont val="돋움"/>
            <family val="3"/>
            <charset val="129"/>
          </rPr>
          <t>원
십만원단위 맞추기 위해</t>
        </r>
      </text>
    </comment>
    <comment ref="N203" authorId="0">
      <text>
        <r>
          <rPr>
            <b/>
            <sz val="9"/>
            <color indexed="81"/>
            <rFont val="Tahoma"/>
            <family val="2"/>
          </rPr>
          <t>+27,149</t>
        </r>
        <r>
          <rPr>
            <b/>
            <sz val="9"/>
            <color indexed="81"/>
            <rFont val="돋움"/>
            <family val="3"/>
            <charset val="129"/>
          </rPr>
          <t>원
십만원단위로 맞추기 위해</t>
        </r>
      </text>
    </comment>
    <comment ref="N208" authorId="0">
      <text>
        <r>
          <rPr>
            <b/>
            <sz val="9"/>
            <color indexed="81"/>
            <rFont val="Tahoma"/>
            <family val="2"/>
          </rPr>
          <t>+36,667</t>
        </r>
        <r>
          <rPr>
            <b/>
            <sz val="9"/>
            <color indexed="81"/>
            <rFont val="돋움"/>
            <family val="3"/>
            <charset val="129"/>
          </rPr>
          <t>원
십만원단위로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맞추기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</text>
    </comment>
    <comment ref="N210" authorId="0">
      <text>
        <r>
          <rPr>
            <b/>
            <sz val="9"/>
            <color indexed="81"/>
            <rFont val="Tahoma"/>
            <family val="2"/>
          </rPr>
          <t>+49,480</t>
        </r>
        <r>
          <rPr>
            <b/>
            <sz val="9"/>
            <color indexed="81"/>
            <rFont val="돋움"/>
            <family val="3"/>
            <charset val="129"/>
          </rPr>
          <t>원
십만원단위로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맞추기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</text>
    </comment>
  </commentList>
</comments>
</file>

<file path=xl/sharedStrings.xml><?xml version="1.0" encoding="utf-8"?>
<sst xmlns="http://schemas.openxmlformats.org/spreadsheetml/2006/main" count="688" uniqueCount="318">
  <si>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</si>
  <si>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</si>
  <si>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</si>
  <si>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</si>
  <si>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금액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</si>
  <si>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</si>
  <si>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</si>
  <si>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</si>
  <si>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=</t>
    <phoneticPr fontId="2" type="noConversion"/>
  </si>
  <si>
    <t>계</t>
    <phoneticPr fontId="2" type="noConversion"/>
  </si>
  <si>
    <t>업무추진비</t>
    <phoneticPr fontId="2" type="noConversion"/>
  </si>
  <si>
    <t>기관운영비</t>
    <phoneticPr fontId="2" type="noConversion"/>
  </si>
  <si>
    <t>○ 유관단체 및 기관경조비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</si>
  <si>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</si>
  <si>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</si>
  <si>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</si>
  <si>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직책보조비</t>
    <phoneticPr fontId="2" type="noConversion"/>
  </si>
  <si>
    <t>회의비</t>
    <phoneticPr fontId="2" type="noConversion"/>
  </si>
  <si>
    <t>○ 총회비</t>
    <phoneticPr fontId="2" type="noConversion"/>
  </si>
  <si>
    <t>- 교통비</t>
    <phoneticPr fontId="2" type="noConversion"/>
  </si>
  <si>
    <t>○ 이사회의비</t>
    <phoneticPr fontId="2" type="noConversion"/>
  </si>
  <si>
    <t>○ 감사비</t>
    <phoneticPr fontId="2" type="noConversion"/>
  </si>
  <si>
    <t>- 법인정기감사비</t>
    <phoneticPr fontId="2" type="noConversion"/>
  </si>
  <si>
    <t>- 기타감사 및 조사비</t>
    <phoneticPr fontId="2" type="noConversion"/>
  </si>
  <si>
    <t>○ 기타회의비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</si>
  <si>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</si>
  <si>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</si>
  <si>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</si>
  <si>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</si>
  <si>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</si>
  <si>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</si>
  <si>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</si>
  <si>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</si>
  <si>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</si>
  <si>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</si>
  <si>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</si>
  <si>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법인세신고 및 결산조정수수료</t>
    <phoneticPr fontId="2" type="noConversion"/>
  </si>
  <si>
    <t>○ 법인등기비용</t>
    <phoneticPr fontId="2" type="noConversion"/>
  </si>
  <si>
    <t>○ 기타잡비</t>
    <phoneticPr fontId="2" type="noConversion"/>
  </si>
  <si>
    <t>○ 이룸센터주차쿠폰</t>
    <phoneticPr fontId="2" type="noConversion"/>
  </si>
  <si>
    <t>○ 생수비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</si>
  <si>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</si>
  <si>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</si>
  <si>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</si>
  <si>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</si>
  <si>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</si>
  <si>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</si>
  <si>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</si>
  <si>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정기간행물면허세</t>
    <phoneticPr fontId="2" type="noConversion"/>
  </si>
  <si>
    <t>○ 법인재산세</t>
    <phoneticPr fontId="2" type="noConversion"/>
  </si>
  <si>
    <t>○ 이행보증보험료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</si>
  <si>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</si>
  <si>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</si>
  <si>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</si>
  <si>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</si>
  <si>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</si>
  <si>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</si>
  <si>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시설장비유지보수비</t>
    <phoneticPr fontId="2" type="noConversion"/>
  </si>
  <si>
    <t>○ 시설비</t>
    <phoneticPr fontId="2" type="noConversion"/>
  </si>
  <si>
    <t>○ 비품구입비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</si>
  <si>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</si>
  <si>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</si>
  <si>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사업비</t>
    <phoneticPr fontId="2" type="noConversion"/>
  </si>
  <si>
    <t>기타홍보사업</t>
    <phoneticPr fontId="2" type="noConversion"/>
  </si>
  <si>
    <t>지원금</t>
    <phoneticPr fontId="2" type="noConversion"/>
  </si>
  <si>
    <t>○ 지회사무실 임대보증 지원금</t>
    <phoneticPr fontId="2" type="noConversion"/>
  </si>
  <si>
    <t>○ 기타 지부지원금</t>
    <phoneticPr fontId="2" type="noConversion"/>
  </si>
  <si>
    <t>사회교육사업</t>
    <phoneticPr fontId="2" type="noConversion"/>
  </si>
  <si>
    <t>후원회 운영사업</t>
    <phoneticPr fontId="2" type="noConversion"/>
  </si>
  <si>
    <t>전출금</t>
    <phoneticPr fontId="2" type="noConversion"/>
  </si>
  <si>
    <t>잡지출</t>
    <phoneticPr fontId="2" type="noConversion"/>
  </si>
  <si>
    <t>○ 노원시각장애인복지관운영사업</t>
    <phoneticPr fontId="2" type="noConversion"/>
  </si>
  <si>
    <t>○ 시각장애인스포츠연맹</t>
    <phoneticPr fontId="2" type="noConversion"/>
  </si>
  <si>
    <t>기타후생경비</t>
    <phoneticPr fontId="2" type="noConversion"/>
  </si>
  <si>
    <t>기타운영비</t>
    <phoneticPr fontId="2" type="noConversion"/>
  </si>
  <si>
    <t>사회보험부담비용</t>
    <phoneticPr fontId="2" type="noConversion"/>
  </si>
  <si>
    <t>총계</t>
    <phoneticPr fontId="2" type="noConversion"/>
  </si>
  <si>
    <t>○ 건물구입비</t>
    <phoneticPr fontId="2" type="noConversion"/>
  </si>
  <si>
    <t>퇴직적립금</t>
    <phoneticPr fontId="2" type="noConversion"/>
  </si>
  <si>
    <t>- 비품유지보수비</t>
    <phoneticPr fontId="2" type="noConversion"/>
  </si>
  <si>
    <t>○ 회장 직책보조비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</si>
  <si>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</si>
  <si>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</si>
  <si>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</si>
  <si>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○ 임대보증금</t>
    <phoneticPr fontId="2" type="noConversion"/>
  </si>
  <si>
    <t>과년도지출</t>
    <phoneticPr fontId="2" type="noConversion"/>
  </si>
  <si>
    <t>- 법인정기감사 식비 및 다과비</t>
    <phoneticPr fontId="2" type="noConversion"/>
  </si>
  <si>
    <t>- 지부정기감사 출장비</t>
    <phoneticPr fontId="2" type="noConversion"/>
  </si>
  <si>
    <t>- 지부정기감사 감사단교통비</t>
    <phoneticPr fontId="2" type="noConversion"/>
  </si>
  <si>
    <t>○ 직원송년회 식비</t>
    <phoneticPr fontId="2" type="noConversion"/>
  </si>
  <si>
    <t>○ 팀운영비</t>
    <phoneticPr fontId="2" type="noConversion"/>
  </si>
  <si>
    <t>○ 직원명절선물구입비</t>
    <phoneticPr fontId="2" type="noConversion"/>
  </si>
  <si>
    <t>○ 장애인단체총연맹회비</t>
    <phoneticPr fontId="2" type="noConversion"/>
  </si>
  <si>
    <t>보조금수입</t>
  </si>
  <si>
    <t>시각장애인을 위한 화면해설 그림동화 오디오북 제작사업</t>
  </si>
  <si>
    <t>×</t>
  </si>
  <si>
    <t>○ 직원2</t>
  </si>
  <si>
    <t>○ 직원3</t>
  </si>
  <si>
    <t>○ 직원4</t>
  </si>
  <si>
    <t xml:space="preserve"> - 인건비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</si>
  <si>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</si>
  <si>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</si>
  <si>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</si>
  <si>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</si>
  <si>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</si>
  <si>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</si>
  <si>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</si>
  <si>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</si>
  <si>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화면해설방송사업</t>
  </si>
  <si>
    <t>교통보행사업</t>
  </si>
  <si>
    <t>기타사업</t>
  </si>
  <si>
    <t>점자의날 행사사업</t>
  </si>
  <si>
    <t>기타행사사업</t>
  </si>
  <si>
    <t>○ 점자의날 행사사업</t>
  </si>
  <si>
    <t>○ 기타행사사업</t>
  </si>
  <si>
    <t>○ 홍보영상물제작사업</t>
  </si>
  <si>
    <t>○ 기타홍보사업</t>
  </si>
  <si>
    <t>계</t>
    <phoneticPr fontId="2" type="noConversion"/>
  </si>
  <si>
    <t>71.</t>
    <phoneticPr fontId="2" type="noConversion"/>
  </si>
  <si>
    <t>46.</t>
    <phoneticPr fontId="2" type="noConversion"/>
  </si>
  <si>
    <t>36.</t>
    <phoneticPr fontId="2" type="noConversion"/>
  </si>
  <si>
    <t>40.</t>
    <phoneticPr fontId="2" type="noConversion"/>
  </si>
  <si>
    <t>23.</t>
    <phoneticPr fontId="2" type="noConversion"/>
  </si>
  <si>
    <t>06.</t>
    <phoneticPr fontId="2" type="noConversion"/>
  </si>
  <si>
    <t>05.</t>
    <phoneticPr fontId="2" type="noConversion"/>
  </si>
  <si>
    <t>법인국고</t>
    <phoneticPr fontId="2" type="noConversion"/>
  </si>
  <si>
    <t>시비</t>
    <phoneticPr fontId="2" type="noConversion"/>
  </si>
  <si>
    <t>구비</t>
    <phoneticPr fontId="2" type="noConversion"/>
  </si>
  <si>
    <t>웹</t>
    <phoneticPr fontId="2" type="noConversion"/>
  </si>
  <si>
    <t>○ 전년도 이월금</t>
    <phoneticPr fontId="2" type="noConversion"/>
  </si>
  <si>
    <t>전년도
이월금</t>
    <phoneticPr fontId="2" type="noConversion"/>
  </si>
  <si>
    <t>○ 예금이자수입</t>
    <phoneticPr fontId="2" type="noConversion"/>
  </si>
  <si>
    <t>○ 기타잡수입</t>
    <phoneticPr fontId="2" type="noConversion"/>
  </si>
  <si>
    <t>잡수입</t>
    <phoneticPr fontId="2" type="noConversion"/>
  </si>
  <si>
    <t>○ 재산매각수입등</t>
    <phoneticPr fontId="2" type="noConversion"/>
  </si>
  <si>
    <t>재산수입</t>
    <phoneticPr fontId="2" type="noConversion"/>
  </si>
  <si>
    <t>회비수입</t>
    <phoneticPr fontId="2" type="noConversion"/>
  </si>
  <si>
    <t>후원금수입</t>
    <phoneticPr fontId="2" type="noConversion"/>
  </si>
  <si>
    <t>웹전입금</t>
    <phoneticPr fontId="2" type="noConversion"/>
  </si>
  <si>
    <t>구비전입금</t>
    <phoneticPr fontId="2" type="noConversion"/>
  </si>
  <si>
    <t>법인국고전입금</t>
    <phoneticPr fontId="2" type="noConversion"/>
  </si>
  <si>
    <t>시비전입금</t>
    <phoneticPr fontId="2" type="noConversion"/>
  </si>
  <si>
    <t>사업수입</t>
    <phoneticPr fontId="2" type="noConversion"/>
  </si>
  <si>
    <t>○ 고용장려금</t>
    <phoneticPr fontId="2" type="noConversion"/>
  </si>
  <si>
    <t>○ 한글자막 및 화면해설 제작사업</t>
    <phoneticPr fontId="2" type="noConversion"/>
  </si>
  <si>
    <t>○ 시각장애인정보접근지원사업</t>
    <phoneticPr fontId="2" type="noConversion"/>
  </si>
  <si>
    <t>○ 방송통신융합미디어원천기술개발사업</t>
    <phoneticPr fontId="2" type="noConversion"/>
  </si>
  <si>
    <t>○ 산업기술혁신사업</t>
    <phoneticPr fontId="2" type="noConversion"/>
  </si>
  <si>
    <t>○ 시각장애인을 위한 화면해설 그림동화 오디오북 제작사업</t>
    <phoneticPr fontId="2" type="noConversion"/>
  </si>
  <si>
    <t>○ 착한도서관프로젝트사업</t>
    <phoneticPr fontId="2" type="noConversion"/>
  </si>
  <si>
    <t>지원금수입</t>
    <phoneticPr fontId="2" type="noConversion"/>
  </si>
  <si>
    <t>계</t>
    <phoneticPr fontId="2" type="noConversion"/>
  </si>
  <si>
    <t>○ 점자도서관 운영사업(시비)</t>
    <phoneticPr fontId="2" type="noConversion"/>
  </si>
  <si>
    <t>○ 점자도서관 운영사업(구비)</t>
    <phoneticPr fontId="2" type="noConversion"/>
  </si>
  <si>
    <t>지방비</t>
    <phoneticPr fontId="2" type="noConversion"/>
  </si>
  <si>
    <t>○ 중도시각장애인 재활지원 운영사업</t>
    <phoneticPr fontId="2" type="noConversion"/>
  </si>
  <si>
    <t>○ 시각보조시설중앙지원센터 운영사업</t>
    <phoneticPr fontId="2" type="noConversion"/>
  </si>
  <si>
    <t>○ 법인국고사업</t>
    <phoneticPr fontId="2" type="noConversion"/>
  </si>
  <si>
    <t>국고</t>
    <phoneticPr fontId="2" type="noConversion"/>
  </si>
  <si>
    <t>보조금수입</t>
    <phoneticPr fontId="2" type="noConversion"/>
  </si>
  <si>
    <t>총계</t>
    <phoneticPr fontId="2" type="noConversion"/>
  </si>
  <si>
    <t>금액</t>
    <phoneticPr fontId="2" type="noConversion"/>
  </si>
  <si>
    <t>목</t>
    <phoneticPr fontId="2" type="noConversion"/>
  </si>
  <si>
    <t>항</t>
    <phoneticPr fontId="2" type="noConversion"/>
  </si>
  <si>
    <t>관</t>
    <phoneticPr fontId="2" type="noConversion"/>
  </si>
  <si>
    <t>17' 예산 산출내역</t>
    <phoneticPr fontId="2" type="noConversion"/>
  </si>
  <si>
    <t>○ 후원금회 운영사업</t>
    <phoneticPr fontId="2" type="noConversion"/>
  </si>
  <si>
    <t>- 해외 선진기관 연수사업</t>
    <phoneticPr fontId="2" type="noConversion"/>
  </si>
  <si>
    <t>- 직원연수사업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</si>
  <si>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</si>
  <si>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</si>
  <si>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○ 편의시설설치사업</t>
    <phoneticPr fontId="2" type="noConversion"/>
  </si>
  <si>
    <t>○ 교육연수사업</t>
    <phoneticPr fontId="2" type="noConversion"/>
  </si>
  <si>
    <t>○ 녹음도서제작보급사업</t>
    <phoneticPr fontId="2" type="noConversion"/>
  </si>
  <si>
    <t>○ 화면해설방송물제작사업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</si>
  <si>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</si>
  <si>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</si>
  <si>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</si>
  <si>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○ 임원회비</t>
    <phoneticPr fontId="2" type="noConversion"/>
  </si>
  <si>
    <t>○ 교통보행사업(시각장애인 보행편의 향상을 위한 서비스 디자인 연구 개발사업)</t>
    <phoneticPr fontId="2" type="noConversion"/>
  </si>
  <si>
    <t>&lt;세입&gt;</t>
    <phoneticPr fontId="2" type="noConversion"/>
  </si>
  <si>
    <t>&lt;세출&gt;</t>
    <phoneticPr fontId="2" type="noConversion"/>
  </si>
  <si>
    <t>&lt;세입, 세출 총괄&gt;</t>
    <phoneticPr fontId="16" type="noConversion"/>
  </si>
  <si>
    <t>세          입</t>
  </si>
  <si>
    <t>세          출</t>
  </si>
  <si>
    <t>관</t>
    <phoneticPr fontId="16" type="noConversion"/>
  </si>
  <si>
    <t>항</t>
    <phoneticPr fontId="16" type="noConversion"/>
  </si>
  <si>
    <t>목</t>
    <phoneticPr fontId="16" type="noConversion"/>
  </si>
  <si>
    <t>총계</t>
    <phoneticPr fontId="16" type="noConversion"/>
  </si>
  <si>
    <t>보조금수입</t>
    <phoneticPr fontId="16" type="noConversion"/>
  </si>
  <si>
    <t>사무비</t>
    <phoneticPr fontId="16" type="noConversion"/>
  </si>
  <si>
    <t>인건비</t>
    <phoneticPr fontId="16" type="noConversion"/>
  </si>
  <si>
    <t>급여 외</t>
    <phoneticPr fontId="16" type="noConversion"/>
  </si>
  <si>
    <t>업무추진비</t>
    <phoneticPr fontId="16" type="noConversion"/>
  </si>
  <si>
    <t>기관운영비 외</t>
    <phoneticPr fontId="16" type="noConversion"/>
  </si>
  <si>
    <t>여비 외</t>
    <phoneticPr fontId="2" type="noConversion"/>
  </si>
  <si>
    <t>지원금수입</t>
    <phoneticPr fontId="16" type="noConversion"/>
  </si>
  <si>
    <t>재산조성비</t>
    <phoneticPr fontId="16" type="noConversion"/>
  </si>
  <si>
    <t>시설비</t>
    <phoneticPr fontId="16" type="noConversion"/>
  </si>
  <si>
    <t>사업비</t>
    <phoneticPr fontId="16" type="noConversion"/>
  </si>
  <si>
    <t>회비수입</t>
    <phoneticPr fontId="16" type="noConversion"/>
  </si>
  <si>
    <t>임원회비수입</t>
    <phoneticPr fontId="16" type="noConversion"/>
  </si>
  <si>
    <t>전출금</t>
    <phoneticPr fontId="16" type="noConversion"/>
  </si>
  <si>
    <t>사업수입</t>
    <phoneticPr fontId="16" type="noConversion"/>
  </si>
  <si>
    <t>과년도지출</t>
    <phoneticPr fontId="2" type="noConversion"/>
  </si>
  <si>
    <t>잡수입</t>
    <phoneticPr fontId="16" type="noConversion"/>
  </si>
  <si>
    <t>잡지출</t>
    <phoneticPr fontId="16" type="noConversion"/>
  </si>
  <si>
    <t>재산수입</t>
    <phoneticPr fontId="2" type="noConversion"/>
  </si>
  <si>
    <t>예비비</t>
    <phoneticPr fontId="16" type="noConversion"/>
  </si>
  <si>
    <t>전년도이월금</t>
    <phoneticPr fontId="16" type="noConversion"/>
  </si>
  <si>
    <t>지원금</t>
    <phoneticPr fontId="16" type="noConversion"/>
  </si>
  <si>
    <t>(단위 : 천원)</t>
  </si>
  <si>
    <t>고용장려금</t>
    <phoneticPr fontId="16" type="noConversion"/>
  </si>
  <si>
    <t>기타지원금수입</t>
    <phoneticPr fontId="2" type="noConversion"/>
  </si>
  <si>
    <t>지방비</t>
    <phoneticPr fontId="16" type="noConversion"/>
  </si>
  <si>
    <t>국고</t>
    <phoneticPr fontId="16" type="noConversion"/>
  </si>
  <si>
    <t>후원금수입</t>
    <phoneticPr fontId="2" type="noConversion"/>
  </si>
  <si>
    <t>운영비</t>
    <phoneticPr fontId="16" type="noConversion"/>
  </si>
  <si>
    <r>
      <t>2017년도 한국시각장애인연합회 세입. 세출 예산서</t>
    </r>
    <r>
      <rPr>
        <b/>
        <sz val="28"/>
        <color indexed="8"/>
        <rFont val="굴림"/>
        <family val="3"/>
        <charset val="129"/>
      </rPr>
      <t xml:space="preserve">         </t>
    </r>
    <phoneticPr fontId="16" type="noConversion"/>
  </si>
  <si>
    <t>○ 직원1</t>
    <phoneticPr fontId="2" type="noConversion"/>
  </si>
  <si>
    <t>×</t>
    <phoneticPr fontId="2" type="noConversion"/>
  </si>
  <si>
    <t>○ 퇴직적립금(백원단위 올림)</t>
    <phoneticPr fontId="2" type="noConversion"/>
  </si>
  <si>
    <t>÷</t>
    <phoneticPr fontId="2" type="noConversion"/>
  </si>
  <si>
    <t>○ 건강보험(백원단위 올림)</t>
    <phoneticPr fontId="2" type="noConversion"/>
  </si>
  <si>
    <t>○ 국민연금(백원단위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</si>
  <si>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</si>
  <si>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</si>
  <si>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</si>
  <si>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</si>
  <si>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</si>
  <si>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</si>
  <si>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정년퇴직자</t>
    <phoneticPr fontId="2" type="noConversion"/>
  </si>
  <si>
    <t>○ 직원위로금</t>
    <phoneticPr fontId="2" type="noConversion"/>
  </si>
  <si>
    <t>○ 직원생일선물비</t>
    <phoneticPr fontId="2" type="noConversion"/>
  </si>
  <si>
    <t>○ 시간외수당</t>
    <phoneticPr fontId="2" type="noConversion"/>
  </si>
  <si>
    <t>8,000*20명*3시간*3일*3주*12월</t>
    <phoneticPr fontId="2" type="noConversion"/>
  </si>
  <si>
    <t>○ 직원복리후생비</t>
    <phoneticPr fontId="2" type="noConversion"/>
  </si>
  <si>
    <t>- 장소대관료</t>
    <phoneticPr fontId="2" type="noConversion"/>
  </si>
  <si>
    <t>- 식대</t>
    <phoneticPr fontId="2" type="noConversion"/>
  </si>
  <si>
    <t>- 법인정기감사비(공인회계사)</t>
    <phoneticPr fontId="2" type="noConversion"/>
  </si>
  <si>
    <t>○ 연합회장상시상비</t>
    <phoneticPr fontId="2" type="noConversion"/>
  </si>
  <si>
    <t>○ 주차비</t>
    <phoneticPr fontId="2" type="noConversion"/>
  </si>
  <si>
    <t>○ 정수기소독비</t>
    <phoneticPr fontId="2" type="noConversion"/>
  </si>
  <si>
    <t>○ 퇴직연금수수료</t>
    <phoneticPr fontId="2" type="noConversion"/>
  </si>
  <si>
    <t>○ 법인사무실 임대 및 매입 중개수수료</t>
    <phoneticPr fontId="2" type="noConversion"/>
  </si>
  <si>
    <t>○ 하이패스 수수료</t>
    <phoneticPr fontId="2" type="noConversion"/>
  </si>
  <si>
    <t>○ 법률자문수수료</t>
    <phoneticPr fontId="2" type="noConversion"/>
  </si>
  <si>
    <t>○ 복합기사용료</t>
    <phoneticPr fontId="2" type="noConversion"/>
  </si>
  <si>
    <t>○ 도시가스요금</t>
    <phoneticPr fontId="2" type="noConversion"/>
  </si>
  <si>
    <t>○ 인지세</t>
    <phoneticPr fontId="2" type="noConversion"/>
  </si>
  <si>
    <t>○ 법인세 외</t>
    <phoneticPr fontId="2" type="noConversion"/>
  </si>
  <si>
    <t>○ 성음회운영회비</t>
    <phoneticPr fontId="2" type="noConversion"/>
  </si>
  <si>
    <t>○ 한국사회복지협의회비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</si>
  <si>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</si>
  <si>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</si>
  <si>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○ 참가비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</si>
  <si>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</si>
  <si>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</si>
  <si>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- 근태기록기 사용료</t>
    <phoneticPr fontId="2" type="noConversion"/>
  </si>
  <si>
    <t>- 공기청정기렌탈료</t>
    <phoneticPr fontId="2" type="noConversion"/>
  </si>
  <si>
    <t>- 프로그램유지보수비</t>
    <phoneticPr fontId="2" type="noConversion"/>
  </si>
  <si>
    <t>시각장애인 재활전문가 양성사업</t>
    <phoneticPr fontId="2" type="noConversion"/>
  </si>
  <si>
    <t>-인건비</t>
    <phoneticPr fontId="2" type="noConversion"/>
  </si>
  <si>
    <t>(점역교정사 양성사업,</t>
    <phoneticPr fontId="2" type="noConversion"/>
  </si>
  <si>
    <t>보행지도사 양성사업)</t>
    <phoneticPr fontId="2" type="noConversion"/>
  </si>
  <si>
    <t>-운영비</t>
    <phoneticPr fontId="2" type="noConversion"/>
  </si>
  <si>
    <t>-사업비</t>
    <phoneticPr fontId="2" type="noConversion"/>
  </si>
  <si>
    <t>국고</t>
    <phoneticPr fontId="2" type="noConversion"/>
  </si>
  <si>
    <t>자부담</t>
    <phoneticPr fontId="2" type="noConversion"/>
  </si>
  <si>
    <t>시각장애인 역량 강화사업</t>
    <phoneticPr fontId="2" type="noConversion"/>
  </si>
  <si>
    <t>시각장애인 정보제공 및 접근성 사업</t>
    <phoneticPr fontId="2" type="noConversion"/>
  </si>
  <si>
    <t>(웹 및 모바일 접근성 평가사업,</t>
    <phoneticPr fontId="2" type="noConversion"/>
  </si>
  <si>
    <t>브레일타임즈,손으로보는세상 발간)</t>
    <phoneticPr fontId="2" type="noConversion"/>
  </si>
  <si>
    <t>시각장애인 인식 개선사업</t>
    <phoneticPr fontId="2" type="noConversion"/>
  </si>
  <si>
    <t>(흰지팡이 날 주간 기념사업)</t>
    <phoneticPr fontId="2" type="noConversion"/>
  </si>
  <si>
    <t>시각보조중앙지원센터 운영사업</t>
    <phoneticPr fontId="2" type="noConversion"/>
  </si>
  <si>
    <t>중도시각장애인 재활지원센터</t>
    <phoneticPr fontId="2" type="noConversion"/>
  </si>
  <si>
    <t>착한도서관프로젝트사업</t>
    <phoneticPr fontId="2" type="noConversion"/>
  </si>
  <si>
    <t>○ 착한도서관프로젝트사업</t>
    <phoneticPr fontId="2" type="noConversion"/>
  </si>
  <si>
    <t>시각장애인국제협력사업</t>
    <phoneticPr fontId="2" type="noConversion"/>
  </si>
  <si>
    <t>연회비</t>
    <phoneticPr fontId="2" type="noConversion"/>
  </si>
  <si>
    <t>○ WBUAP마사지위원회 회비($50)</t>
    <phoneticPr fontId="2" type="noConversion"/>
  </si>
  <si>
    <t>해외선진기관연수</t>
    <phoneticPr fontId="2" type="noConversion"/>
  </si>
  <si>
    <t>○ 해외선진기관연수</t>
    <phoneticPr fontId="2" type="noConversion"/>
  </si>
  <si>
    <t xml:space="preserve"> - 사업비</t>
    <phoneticPr fontId="2" type="noConversion"/>
  </si>
  <si>
    <t>-시설비</t>
    <phoneticPr fontId="2" type="noConversion"/>
  </si>
  <si>
    <t>점자홍보물제작사업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</si>
  <si>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</si>
  <si>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</si>
  <si>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시각장애인을 위한 화면해설 그림동화 오디오북 제작사업</t>
    <phoneticPr fontId="2" type="noConversion"/>
  </si>
  <si>
    <t>○ 화면해설방송사업</t>
    <phoneticPr fontId="2" type="noConversion"/>
  </si>
  <si>
    <t>시각장애인 TV시청을 위한 이어드림서비스</t>
    <phoneticPr fontId="2" type="noConversion"/>
  </si>
  <si>
    <t>○ 시각장애인 TV시청을 위한 이어드림서비스</t>
    <phoneticPr fontId="2" type="noConversion"/>
  </si>
  <si>
    <t>○ 교통보행사업(시각장애인 보행편의 향상을 위한 서비스 디자인 연구 개발 사업)</t>
    <phoneticPr fontId="2" type="noConversion"/>
  </si>
  <si>
    <t>산업기술혁신사업</t>
    <phoneticPr fontId="2" type="noConversion"/>
  </si>
  <si>
    <t>○ 산업기술혁신사업</t>
    <phoneticPr fontId="2" type="noConversion"/>
  </si>
  <si>
    <t>방송통신융합미디어원천기술개발</t>
    <phoneticPr fontId="2" type="noConversion"/>
  </si>
  <si>
    <t>○ 방송통신융합미디어원천기술개발사업</t>
    <phoneticPr fontId="2" type="noConversion"/>
  </si>
  <si>
    <t>화면해설방송물제작사업</t>
    <phoneticPr fontId="2" type="noConversion"/>
  </si>
  <si>
    <t>○ 화면해설방송물제작사업</t>
    <phoneticPr fontId="2" type="noConversion"/>
  </si>
  <si>
    <t>한글자막 및 화면해설제작사업</t>
    <phoneticPr fontId="2" type="noConversion"/>
  </si>
  <si>
    <t>○ 한글자막 및 화면해설제작사업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</si>
  <si>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</si>
  <si>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</si>
  <si>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</si>
  <si>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</si>
  <si>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</si>
  <si>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</si>
  <si>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</si>
  <si>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</si>
  <si>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</si>
  <si>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○ 점자도서관운영사업비</t>
    <phoneticPr fontId="2" type="noConversion"/>
  </si>
  <si>
    <r>
      <t xml:space="preserve">○ </t>
    </r>
    <r>
      <rPr>
        <sz val="11"/>
        <rFont val="휴먼명조"/>
        <family val="3"/>
        <charset val="129"/>
      </rPr>
      <t xml:space="preserve">WBU </t>
    </r>
    <r>
      <rPr>
        <sz val="11"/>
        <rFont val="맑은 고딕"/>
        <family val="3"/>
        <charset val="129"/>
        <scheme val="minor"/>
      </rPr>
      <t>회비(</t>
    </r>
    <r>
      <rPr>
        <sz val="11"/>
        <rFont val="휴먼명조"/>
        <family val="3"/>
        <charset val="129"/>
      </rPr>
      <t>$12,000)</t>
    </r>
    <phoneticPr fontId="2" type="noConversion"/>
  </si>
  <si>
    <t>○ IBSA 회비(EURO 750)</t>
    <phoneticPr fontId="2" type="noConversion"/>
  </si>
  <si>
    <t>2016년 예산</t>
    <phoneticPr fontId="2" type="noConversion"/>
  </si>
  <si>
    <t>2017년 예산</t>
    <phoneticPr fontId="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</si>
  <si>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16" type="noConversion"/>
  </si>
  <si>
    <t>대여금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</si>
</sst>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0.0000%"/>
    <numFmt numFmtId="184" formatCode="#,###&quot;원&quot;"/>
    <numFmt numFmtId="185" formatCode="0.0%"/>
    <numFmt numFmtId="186" formatCode="0.000%"/>
    <numFmt numFmtId="187" formatCode="\(#,###\)&quot;원&quot;"/>
  </numFmts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name val="휴먼명조"/>
      <family val="3"/>
      <charset val="129"/>
    </font>
    <font>
      <sz val="11"/>
      <name val="맑은 고딕"/>
      <family val="2"/>
      <charset val="129"/>
      <scheme val="minor"/>
    </font>
    <font>
      <sz val="12"/>
      <name val="휴먼명조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/>
      <sz val="28"/>
      <color indexed="8"/>
      <name val="굴림"/>
      <family val="3"/>
      <charset val="129"/>
    </font>
    <font>
      <b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14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1">
    <xf numFmtId="0" fontId="0" fillId="0" borderId="0" xfId="0">
      <alignment vertical="center"/>
    </xf>
    <xf numFmtId="0" fontId="0" fillId="0" borderId="0" xfId="0" applyFill="1" applyBorder="1">
      <alignment vertical="center"/>
    </xf>
    <xf numFmtId="41" fontId="0" fillId="0" borderId="0" xfId="1" applyFont="1">
      <alignment vertical="center"/>
    </xf>
    <xf numFmtId="0" fontId="0" fillId="0" borderId="0" xfId="0">
      <alignment vertical="center"/>
    </xf>
    <xf numFmtId="0" fontId="6" fillId="0" borderId="7" xfId="0" quotePrefix="1" applyFont="1" applyFill="1" applyBorder="1">
      <alignment vertical="center"/>
    </xf>
    <xf numFmtId="0" fontId="6" fillId="0" borderId="1" xfId="0" applyFont="1" applyFill="1" applyBorder="1">
      <alignment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84" fontId="7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shrinkToFit="1"/>
    </xf>
    <xf numFmtId="41" fontId="9" fillId="0" borderId="0" xfId="0" applyNumberFormat="1" applyFont="1" applyFill="1" applyBorder="1">
      <alignment vertical="center"/>
    </xf>
    <xf numFmtId="41" fontId="11" fillId="0" borderId="0" xfId="1" applyFont="1" applyFill="1" applyBorder="1" applyAlignment="1">
      <alignment horizontal="center" vertical="center"/>
    </xf>
    <xf numFmtId="0" fontId="10" fillId="0" borderId="13" xfId="0" applyFont="1" applyFill="1" applyBorder="1">
      <alignment vertical="center"/>
    </xf>
    <xf numFmtId="0" fontId="10" fillId="0" borderId="14" xfId="0" applyFont="1" applyFill="1" applyBorder="1">
      <alignment vertical="center"/>
    </xf>
    <xf numFmtId="41" fontId="10" fillId="0" borderId="15" xfId="1" applyFont="1" applyFill="1" applyBorder="1">
      <alignment vertical="center"/>
    </xf>
    <xf numFmtId="41" fontId="10" fillId="0" borderId="0" xfId="1" applyFont="1">
      <alignment vertical="center"/>
    </xf>
    <xf numFmtId="0" fontId="10" fillId="0" borderId="0" xfId="0" applyFont="1">
      <alignment vertical="center"/>
    </xf>
    <xf numFmtId="0" fontId="10" fillId="0" borderId="2" xfId="0" applyFont="1" applyFill="1" applyBorder="1">
      <alignment vertical="center"/>
    </xf>
    <xf numFmtId="0" fontId="10" fillId="0" borderId="3" xfId="0" applyFont="1" applyFill="1" applyBorder="1">
      <alignment vertical="center"/>
    </xf>
    <xf numFmtId="41" fontId="10" fillId="0" borderId="4" xfId="1" applyFont="1" applyFill="1" applyBorder="1">
      <alignment vertical="center"/>
    </xf>
    <xf numFmtId="0" fontId="10" fillId="0" borderId="0" xfId="0" applyFont="1" applyFill="1" applyBorder="1">
      <alignment vertical="center"/>
    </xf>
    <xf numFmtId="41" fontId="10" fillId="0" borderId="6" xfId="1" applyFont="1" applyFill="1" applyBorder="1">
      <alignment vertical="center"/>
    </xf>
    <xf numFmtId="0" fontId="10" fillId="0" borderId="5" xfId="0" applyFont="1" applyFill="1" applyBorder="1">
      <alignment vertical="center"/>
    </xf>
    <xf numFmtId="41" fontId="10" fillId="0" borderId="9" xfId="1" applyFont="1" applyBorder="1">
      <alignment vertical="center"/>
    </xf>
    <xf numFmtId="0" fontId="10" fillId="0" borderId="9" xfId="0" applyFont="1" applyBorder="1">
      <alignment vertical="center"/>
    </xf>
    <xf numFmtId="0" fontId="10" fillId="0" borderId="13" xfId="0" applyFont="1" applyBorder="1">
      <alignment vertical="center"/>
    </xf>
    <xf numFmtId="41" fontId="10" fillId="0" borderId="15" xfId="1" applyFont="1" applyBorder="1">
      <alignment vertical="center"/>
    </xf>
    <xf numFmtId="0" fontId="10" fillId="0" borderId="5" xfId="0" quotePrefix="1" applyFont="1" applyFill="1" applyBorder="1">
      <alignment vertical="center"/>
    </xf>
    <xf numFmtId="0" fontId="10" fillId="0" borderId="7" xfId="0" applyFont="1" applyFill="1" applyBorder="1">
      <alignment vertical="center"/>
    </xf>
    <xf numFmtId="0" fontId="10" fillId="0" borderId="1" xfId="0" applyFont="1" applyFill="1" applyBorder="1">
      <alignment vertical="center"/>
    </xf>
    <xf numFmtId="41" fontId="10" fillId="0" borderId="0" xfId="1" applyFont="1" applyFill="1">
      <alignment vertical="center"/>
    </xf>
    <xf numFmtId="0" fontId="10" fillId="0" borderId="0" xfId="0" applyFont="1" applyFill="1">
      <alignment vertical="center"/>
    </xf>
    <xf numFmtId="0" fontId="10" fillId="0" borderId="9" xfId="0" quotePrefix="1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41" fontId="10" fillId="0" borderId="9" xfId="1" applyFont="1" applyFill="1" applyBorder="1" applyAlignment="1">
      <alignment horizontal="center" vertical="center"/>
    </xf>
    <xf numFmtId="41" fontId="10" fillId="0" borderId="0" xfId="1" applyFont="1" applyFill="1" applyBorder="1">
      <alignment vertical="center"/>
    </xf>
    <xf numFmtId="41" fontId="10" fillId="2" borderId="8" xfId="1" applyFont="1" applyFill="1" applyBorder="1">
      <alignment vertical="center"/>
    </xf>
    <xf numFmtId="41" fontId="10" fillId="0" borderId="15" xfId="1" quotePrefix="1" applyFont="1" applyBorder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shrinkToFit="1"/>
    </xf>
    <xf numFmtId="0" fontId="17" fillId="0" borderId="0" xfId="2" applyFont="1" applyBorder="1" applyAlignment="1">
      <alignment horizontal="left" vertical="center"/>
    </xf>
    <xf numFmtId="0" fontId="17" fillId="0" borderId="0" xfId="2" applyFont="1" applyBorder="1" applyAlignment="1">
      <alignment horizontal="right" vertical="center"/>
    </xf>
    <xf numFmtId="0" fontId="18" fillId="0" borderId="19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41" fontId="18" fillId="0" borderId="9" xfId="3" applyFont="1" applyBorder="1">
      <alignment vertical="center"/>
    </xf>
    <xf numFmtId="41" fontId="18" fillId="0" borderId="20" xfId="3" applyFont="1" applyBorder="1">
      <alignment vertical="center"/>
    </xf>
    <xf numFmtId="0" fontId="19" fillId="0" borderId="19" xfId="2" applyFont="1" applyBorder="1" applyAlignment="1">
      <alignment horizontal="center" vertical="center"/>
    </xf>
    <xf numFmtId="0" fontId="19" fillId="0" borderId="9" xfId="2" applyFont="1" applyBorder="1" applyAlignment="1">
      <alignment horizontal="center" vertical="center"/>
    </xf>
    <xf numFmtId="41" fontId="19" fillId="0" borderId="9" xfId="3" applyFont="1" applyBorder="1">
      <alignment vertical="center"/>
    </xf>
    <xf numFmtId="41" fontId="19" fillId="0" borderId="20" xfId="3" applyFont="1" applyBorder="1">
      <alignment vertical="center"/>
    </xf>
    <xf numFmtId="41" fontId="19" fillId="0" borderId="9" xfId="3" applyFont="1" applyBorder="1" applyAlignment="1">
      <alignment horizontal="center" vertical="center"/>
    </xf>
    <xf numFmtId="0" fontId="19" fillId="0" borderId="9" xfId="2" applyFont="1" applyFill="1" applyBorder="1" applyAlignment="1">
      <alignment horizontal="center" vertical="center"/>
    </xf>
    <xf numFmtId="49" fontId="19" fillId="0" borderId="9" xfId="2" applyNumberFormat="1" applyFont="1" applyFill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41" fontId="19" fillId="0" borderId="22" xfId="3" applyFont="1" applyBorder="1" applyAlignment="1">
      <alignment horizontal="center" vertical="center"/>
    </xf>
    <xf numFmtId="0" fontId="19" fillId="0" borderId="25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41" fontId="19" fillId="0" borderId="12" xfId="3" applyFont="1" applyFill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21" xfId="2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20" fillId="0" borderId="0" xfId="0" applyFont="1" applyAlignment="1">
      <alignment horizontal="left" vertical="center" shrinkToFi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184" fontId="6" fillId="0" borderId="0" xfId="1" applyNumberFormat="1" applyFont="1" applyFill="1" applyAlignment="1">
      <alignment horizontal="right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9" xfId="0" applyFont="1" applyFill="1" applyBorder="1">
      <alignment vertical="center"/>
    </xf>
    <xf numFmtId="0" fontId="6" fillId="0" borderId="9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vertical="top"/>
    </xf>
    <xf numFmtId="0" fontId="6" fillId="0" borderId="13" xfId="0" applyFont="1" applyFill="1" applyBorder="1">
      <alignment vertical="center"/>
    </xf>
    <xf numFmtId="0" fontId="6" fillId="0" borderId="14" xfId="0" applyFont="1" applyFill="1" applyBorder="1">
      <alignment vertical="center"/>
    </xf>
    <xf numFmtId="184" fontId="6" fillId="0" borderId="14" xfId="1" applyNumberFormat="1" applyFont="1" applyFill="1" applyBorder="1" applyAlignment="1">
      <alignment horizontal="right" vertical="center"/>
    </xf>
    <xf numFmtId="41" fontId="6" fillId="0" borderId="14" xfId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84" fontId="6" fillId="0" borderId="15" xfId="1" applyNumberFormat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center" vertical="center"/>
    </xf>
    <xf numFmtId="41" fontId="6" fillId="0" borderId="9" xfId="0" applyNumberFormat="1" applyFont="1" applyFill="1" applyBorder="1" applyAlignment="1">
      <alignment vertical="top"/>
    </xf>
    <xf numFmtId="0" fontId="6" fillId="0" borderId="8" xfId="0" applyFont="1" applyFill="1" applyBorder="1">
      <alignment vertical="center"/>
    </xf>
    <xf numFmtId="0" fontId="6" fillId="0" borderId="11" xfId="0" applyFont="1" applyFill="1" applyBorder="1" applyAlignment="1">
      <alignment horizontal="left" vertical="top"/>
    </xf>
    <xf numFmtId="0" fontId="6" fillId="0" borderId="11" xfId="0" applyFont="1" applyFill="1" applyBorder="1" applyAlignment="1">
      <alignment vertical="top"/>
    </xf>
    <xf numFmtId="41" fontId="6" fillId="0" borderId="0" xfId="1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184" fontId="6" fillId="0" borderId="0" xfId="1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184" fontId="6" fillId="0" borderId="6" xfId="1" applyNumberFormat="1" applyFont="1" applyFill="1" applyBorder="1" applyAlignment="1">
      <alignment horizontal="right" vertical="center"/>
    </xf>
    <xf numFmtId="0" fontId="6" fillId="0" borderId="0" xfId="0" quotePrefix="1" applyFont="1" applyFill="1" applyAlignment="1">
      <alignment horizontal="center" vertical="center"/>
    </xf>
    <xf numFmtId="184" fontId="6" fillId="0" borderId="1" xfId="1" applyNumberFormat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84" fontId="6" fillId="2" borderId="8" xfId="1" applyNumberFormat="1" applyFont="1" applyFill="1" applyBorder="1" applyAlignment="1">
      <alignment horizontal="right" vertical="center"/>
    </xf>
    <xf numFmtId="41" fontId="6" fillId="0" borderId="0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77" fontId="6" fillId="0" borderId="0" xfId="1" applyNumberFormat="1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184" fontId="6" fillId="0" borderId="3" xfId="1" applyNumberFormat="1" applyFont="1" applyFill="1" applyBorder="1" applyAlignment="1">
      <alignment horizontal="right" vertical="center"/>
    </xf>
    <xf numFmtId="0" fontId="6" fillId="0" borderId="3" xfId="0" quotePrefix="1" applyFont="1" applyFill="1" applyBorder="1" applyAlignment="1">
      <alignment horizontal="center" vertical="center"/>
    </xf>
    <xf numFmtId="184" fontId="6" fillId="0" borderId="4" xfId="1" applyNumberFormat="1" applyFont="1" applyFill="1" applyBorder="1" applyAlignment="1">
      <alignment horizontal="right" vertical="center"/>
    </xf>
    <xf numFmtId="176" fontId="6" fillId="0" borderId="1" xfId="0" quotePrefix="1" applyNumberFormat="1" applyFont="1" applyFill="1" applyBorder="1" applyAlignment="1">
      <alignment horizontal="center" vertical="center"/>
    </xf>
    <xf numFmtId="184" fontId="6" fillId="0" borderId="0" xfId="1" quotePrefix="1" applyNumberFormat="1" applyFont="1" applyFill="1" applyBorder="1" applyAlignment="1">
      <alignment horizontal="right"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>
      <alignment vertical="center"/>
    </xf>
    <xf numFmtId="179" fontId="6" fillId="0" borderId="0" xfId="0" applyNumberFormat="1" applyFont="1" applyFill="1" applyBorder="1" applyAlignment="1">
      <alignment horizontal="center" vertical="center"/>
    </xf>
    <xf numFmtId="41" fontId="6" fillId="0" borderId="3" xfId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41" fontId="6" fillId="0" borderId="9" xfId="0" applyNumberFormat="1" applyFont="1" applyFill="1" applyBorder="1" applyAlignment="1">
      <alignment horizontal="center" vertical="top"/>
    </xf>
    <xf numFmtId="177" fontId="6" fillId="0" borderId="14" xfId="0" applyNumberFormat="1" applyFont="1" applyFill="1" applyBorder="1" applyAlignment="1">
      <alignment horizontal="center" vertical="center"/>
    </xf>
    <xf numFmtId="0" fontId="6" fillId="0" borderId="14" xfId="0" quotePrefix="1" applyFont="1" applyFill="1" applyBorder="1" applyAlignment="1">
      <alignment horizontal="center" vertical="center"/>
    </xf>
    <xf numFmtId="184" fontId="6" fillId="2" borderId="6" xfId="1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vertical="top"/>
    </xf>
    <xf numFmtId="0" fontId="6" fillId="0" borderId="12" xfId="0" applyFont="1" applyFill="1" applyBorder="1" applyAlignment="1">
      <alignment vertical="top"/>
    </xf>
    <xf numFmtId="0" fontId="6" fillId="0" borderId="10" xfId="0" applyFont="1" applyFill="1" applyBorder="1" applyAlignment="1">
      <alignment horizontal="left" vertical="top"/>
    </xf>
    <xf numFmtId="182" fontId="6" fillId="0" borderId="9" xfId="0" applyNumberFormat="1" applyFont="1" applyFill="1" applyBorder="1" applyAlignment="1">
      <alignment vertical="top"/>
    </xf>
    <xf numFmtId="41" fontId="6" fillId="0" borderId="10" xfId="0" applyNumberFormat="1" applyFont="1" applyFill="1" applyBorder="1" applyAlignment="1">
      <alignment vertical="top"/>
    </xf>
    <xf numFmtId="184" fontId="7" fillId="0" borderId="3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84" fontId="4" fillId="0" borderId="4" xfId="1" applyNumberFormat="1" applyFont="1" applyFill="1" applyBorder="1" applyAlignment="1">
      <alignment horizontal="right" vertical="center" wrapText="1"/>
    </xf>
    <xf numFmtId="41" fontId="6" fillId="0" borderId="11" xfId="0" applyNumberFormat="1" applyFont="1" applyFill="1" applyBorder="1" applyAlignment="1">
      <alignment vertical="top"/>
    </xf>
    <xf numFmtId="187" fontId="4" fillId="0" borderId="8" xfId="1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vertical="top"/>
    </xf>
    <xf numFmtId="0" fontId="6" fillId="0" borderId="5" xfId="0" quotePrefix="1" applyFont="1" applyFill="1" applyBorder="1">
      <alignment vertical="center"/>
    </xf>
    <xf numFmtId="187" fontId="6" fillId="0" borderId="6" xfId="1" applyNumberFormat="1" applyFont="1" applyFill="1" applyBorder="1" applyAlignment="1">
      <alignment horizontal="right" vertical="center"/>
    </xf>
    <xf numFmtId="187" fontId="6" fillId="2" borderId="8" xfId="1" applyNumberFormat="1" applyFont="1" applyFill="1" applyBorder="1" applyAlignment="1">
      <alignment horizontal="right" vertical="center"/>
    </xf>
    <xf numFmtId="0" fontId="6" fillId="0" borderId="2" xfId="0" quotePrefix="1" applyFont="1" applyFill="1" applyBorder="1">
      <alignment vertical="center"/>
    </xf>
    <xf numFmtId="0" fontId="6" fillId="0" borderId="4" xfId="0" applyFont="1" applyFill="1" applyBorder="1" applyAlignment="1">
      <alignment vertical="top"/>
    </xf>
    <xf numFmtId="0" fontId="6" fillId="0" borderId="8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184" fontId="6" fillId="0" borderId="8" xfId="1" applyNumberFormat="1" applyFont="1" applyFill="1" applyBorder="1" applyAlignment="1">
      <alignment horizontal="right" vertical="center"/>
    </xf>
    <xf numFmtId="0" fontId="6" fillId="0" borderId="10" xfId="0" applyFont="1" applyFill="1" applyBorder="1">
      <alignment vertical="center"/>
    </xf>
    <xf numFmtId="41" fontId="6" fillId="0" borderId="9" xfId="0" applyNumberFormat="1" applyFont="1" applyFill="1" applyBorder="1">
      <alignment vertical="center"/>
    </xf>
    <xf numFmtId="41" fontId="6" fillId="0" borderId="12" xfId="0" applyNumberFormat="1" applyFont="1" applyFill="1" applyBorder="1" applyAlignment="1">
      <alignment vertical="top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8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>
      <alignment vertical="center"/>
    </xf>
    <xf numFmtId="187" fontId="6" fillId="2" borderId="6" xfId="1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top"/>
    </xf>
    <xf numFmtId="41" fontId="6" fillId="0" borderId="2" xfId="0" applyNumberFormat="1" applyFont="1" applyFill="1" applyBorder="1" applyAlignment="1">
      <alignment vertical="top"/>
    </xf>
    <xf numFmtId="0" fontId="4" fillId="0" borderId="2" xfId="0" quotePrefix="1" applyFont="1" applyFill="1" applyBorder="1">
      <alignment vertical="center"/>
    </xf>
    <xf numFmtId="0" fontId="6" fillId="0" borderId="5" xfId="0" applyFont="1" applyFill="1" applyBorder="1" applyAlignment="1">
      <alignment vertical="top"/>
    </xf>
    <xf numFmtId="41" fontId="6" fillId="0" borderId="5" xfId="0" applyNumberFormat="1" applyFont="1" applyFill="1" applyBorder="1" applyAlignment="1">
      <alignment vertical="top"/>
    </xf>
    <xf numFmtId="0" fontId="4" fillId="0" borderId="5" xfId="0" quotePrefix="1" applyFont="1" applyFill="1" applyBorder="1">
      <alignment vertical="center"/>
    </xf>
    <xf numFmtId="0" fontId="6" fillId="0" borderId="7" xfId="0" applyFont="1" applyFill="1" applyBorder="1" applyAlignment="1">
      <alignment vertical="top"/>
    </xf>
    <xf numFmtId="0" fontId="4" fillId="0" borderId="7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6" fillId="0" borderId="8" xfId="0" applyFont="1" applyFill="1" applyBorder="1" applyAlignment="1">
      <alignment horizontal="left" vertical="top"/>
    </xf>
    <xf numFmtId="0" fontId="4" fillId="0" borderId="1" xfId="0" applyFont="1" applyFill="1" applyBorder="1">
      <alignment vertical="center"/>
    </xf>
    <xf numFmtId="0" fontId="6" fillId="0" borderId="15" xfId="0" applyFont="1" applyFill="1" applyBorder="1" applyAlignment="1">
      <alignment horizontal="left" vertical="top"/>
    </xf>
    <xf numFmtId="0" fontId="4" fillId="0" borderId="13" xfId="0" applyFont="1" applyFill="1" applyBorder="1">
      <alignment vertical="center"/>
    </xf>
    <xf numFmtId="184" fontId="6" fillId="2" borderId="1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top"/>
    </xf>
    <xf numFmtId="184" fontId="6" fillId="2" borderId="4" xfId="1" applyNumberFormat="1" applyFont="1" applyFill="1" applyBorder="1" applyAlignment="1">
      <alignment horizontal="right" vertical="center"/>
    </xf>
    <xf numFmtId="181" fontId="6" fillId="0" borderId="0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6" fillId="0" borderId="12" xfId="0" applyFont="1" applyFill="1" applyBorder="1">
      <alignment vertical="center"/>
    </xf>
    <xf numFmtId="0" fontId="6" fillId="0" borderId="11" xfId="0" applyFont="1" applyFill="1" applyBorder="1">
      <alignment vertical="center"/>
    </xf>
    <xf numFmtId="41" fontId="6" fillId="0" borderId="0" xfId="1" applyFont="1">
      <alignment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7" fillId="0" borderId="0" xfId="2" applyFont="1" applyBorder="1" applyAlignment="1">
      <alignment horizontal="right" vertical="center"/>
    </xf>
    <xf numFmtId="0" fontId="19" fillId="0" borderId="23" xfId="2" applyFont="1" applyBorder="1" applyAlignment="1">
      <alignment horizontal="center" vertical="center"/>
    </xf>
    <xf numFmtId="0" fontId="19" fillId="0" borderId="24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7" fillId="0" borderId="0" xfId="2" applyFont="1" applyBorder="1" applyAlignment="1">
      <alignment horizontal="right" vertical="center"/>
    </xf>
    <xf numFmtId="0" fontId="17" fillId="0" borderId="16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7" fillId="0" borderId="18" xfId="2" applyFont="1" applyBorder="1" applyAlignment="1">
      <alignment horizontal="center" vertical="center" wrapText="1"/>
    </xf>
    <xf numFmtId="0" fontId="18" fillId="0" borderId="19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0" fontId="19" fillId="0" borderId="19" xfId="2" applyFont="1" applyBorder="1" applyAlignment="1">
      <alignment horizontal="center" vertical="center"/>
    </xf>
    <xf numFmtId="0" fontId="19" fillId="0" borderId="9" xfId="2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1" fontId="10" fillId="0" borderId="9" xfId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1" fontId="10" fillId="0" borderId="10" xfId="1" applyFont="1" applyFill="1" applyBorder="1" applyAlignment="1">
      <alignment horizontal="center" vertical="center"/>
    </xf>
    <xf numFmtId="41" fontId="10" fillId="0" borderId="12" xfId="1" applyFont="1" applyFill="1" applyBorder="1" applyAlignment="1">
      <alignment horizontal="center" vertical="center"/>
    </xf>
    <xf numFmtId="41" fontId="10" fillId="0" borderId="11" xfId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1" fontId="10" fillId="0" borderId="9" xfId="1" applyFont="1" applyFill="1" applyBorder="1" applyAlignment="1">
      <alignment horizontal="center" vertical="center" wrapText="1"/>
    </xf>
    <xf numFmtId="41" fontId="6" fillId="0" borderId="9" xfId="0" applyNumberFormat="1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top"/>
    </xf>
    <xf numFmtId="41" fontId="6" fillId="0" borderId="13" xfId="0" applyNumberFormat="1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center"/>
    </xf>
    <xf numFmtId="41" fontId="6" fillId="0" borderId="0" xfId="1" quotePrefix="1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41" fontId="6" fillId="0" borderId="10" xfId="0" applyNumberFormat="1" applyFont="1" applyFill="1" applyBorder="1" applyAlignment="1">
      <alignment horizontal="center" vertical="top"/>
    </xf>
    <xf numFmtId="41" fontId="6" fillId="0" borderId="12" xfId="0" applyNumberFormat="1" applyFont="1" applyFill="1" applyBorder="1" applyAlignment="1">
      <alignment horizontal="center" vertical="top"/>
    </xf>
    <xf numFmtId="41" fontId="6" fillId="0" borderId="11" xfId="0" applyNumberFormat="1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186" fontId="6" fillId="0" borderId="0" xfId="4" quotePrefix="1" applyNumberFormat="1" applyFont="1" applyFill="1" applyBorder="1" applyAlignment="1">
      <alignment horizontal="center" vertical="center"/>
    </xf>
    <xf numFmtId="185" fontId="6" fillId="0" borderId="0" xfId="4" quotePrefix="1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top"/>
    </xf>
    <xf numFmtId="41" fontId="6" fillId="0" borderId="2" xfId="0" applyNumberFormat="1" applyFont="1" applyFill="1" applyBorder="1" applyAlignment="1">
      <alignment horizontal="center" vertical="top"/>
    </xf>
    <xf numFmtId="41" fontId="6" fillId="0" borderId="5" xfId="0" applyNumberFormat="1" applyFont="1" applyFill="1" applyBorder="1" applyAlignment="1">
      <alignment horizontal="center" vertical="top"/>
    </xf>
    <xf numFmtId="41" fontId="6" fillId="0" borderId="7" xfId="0" applyNumberFormat="1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183" fontId="6" fillId="0" borderId="3" xfId="4" quotePrefix="1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/>
    </xf>
    <xf numFmtId="0" fontId="6" fillId="0" borderId="11" xfId="0" applyFont="1" applyFill="1" applyBorder="1" applyAlignment="1">
      <alignment horizontal="left" vertical="top"/>
    </xf>
    <xf numFmtId="0" fontId="6" fillId="0" borderId="10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17" fillId="0" borderId="27" xfId="2" applyFont="1" applyBorder="1" applyAlignment="1">
      <alignment horizontal="center" vertical="center" wrapText="1"/>
    </xf>
    <xf numFmtId="41" fontId="17" fillId="0" borderId="9" xfId="3" applyFont="1" applyBorder="1" applyAlignment="1">
      <alignment horizontal="center" vertical="center" wrapText="1"/>
    </xf>
    <xf numFmtId="41" fontId="17" fillId="0" borderId="20" xfId="3" applyFont="1" applyBorder="1" applyAlignment="1">
      <alignment horizontal="center" vertical="center" wrapText="1"/>
    </xf>
    <xf numFmtId="0" fontId="18" fillId="0" borderId="10" xfId="2" applyFont="1" applyBorder="1" applyAlignment="1">
      <alignment horizontal="center" vertical="center"/>
    </xf>
    <xf numFmtId="0" fontId="18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41" fontId="22" fillId="0" borderId="22" xfId="1" applyFont="1" applyBorder="1">
      <alignment vertical="center"/>
    </xf>
    <xf numFmtId="41" fontId="19" fillId="0" borderId="9" xfId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41" fontId="19" fillId="0" borderId="9" xfId="3" applyFont="1" applyFill="1" applyBorder="1">
      <alignment vertical="center"/>
    </xf>
    <xf numFmtId="41" fontId="19" fillId="0" borderId="9" xfId="3" applyFont="1" applyFill="1" applyBorder="1" applyAlignment="1">
      <alignment horizontal="center" vertical="center"/>
    </xf>
    <xf numFmtId="41" fontId="22" fillId="0" borderId="26" xfId="0" applyNumberFormat="1" applyFont="1" applyBorder="1">
      <alignment vertical="center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70" zoomScaleNormal="70" workbookViewId="0">
      <selection activeCell="B27" sqref="B27"/>
    </sheetView>
  </sheetViews>
  <sheetFormatPr defaultRowHeight="16.5"/>
  <cols>
    <col min="1" max="3" width="23.625" style="8" customWidth="1"/>
    <col min="4" max="6" width="18.625" style="8" customWidth="1"/>
    <col min="7" max="9" width="23.625" style="8" customWidth="1"/>
    <col min="10" max="12" width="18.625" style="8" customWidth="1"/>
    <col min="13" max="13" width="9.875" style="8" customWidth="1"/>
    <col min="14" max="16384" width="9" style="8"/>
  </cols>
  <sheetData>
    <row r="1" spans="1:14" ht="35.25">
      <c r="A1" s="181" t="s">
        <v>218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</row>
    <row r="2" spans="1:14" ht="18.75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14" ht="19.5" thickBot="1">
      <c r="A3" s="41" t="s">
        <v>182</v>
      </c>
      <c r="B3" s="42"/>
      <c r="C3" s="42"/>
      <c r="D3" s="176"/>
      <c r="E3" s="176"/>
      <c r="F3" s="42"/>
      <c r="G3" s="42"/>
      <c r="H3" s="42"/>
      <c r="I3" s="42"/>
      <c r="J3" s="176"/>
      <c r="K3" s="176"/>
      <c r="L3" s="42" t="s">
        <v>211</v>
      </c>
    </row>
    <row r="4" spans="1:14" ht="39.950000000000003" customHeight="1">
      <c r="A4" s="183" t="s">
        <v>183</v>
      </c>
      <c r="B4" s="184"/>
      <c r="C4" s="184"/>
      <c r="D4" s="184"/>
      <c r="E4" s="184"/>
      <c r="F4" s="184"/>
      <c r="G4" s="184" t="s">
        <v>184</v>
      </c>
      <c r="H4" s="184"/>
      <c r="I4" s="184"/>
      <c r="J4" s="239"/>
      <c r="K4" s="239"/>
      <c r="L4" s="185"/>
    </row>
    <row r="5" spans="1:14" ht="39.950000000000003" customHeight="1">
      <c r="A5" s="186" t="s">
        <v>185</v>
      </c>
      <c r="B5" s="187" t="s">
        <v>186</v>
      </c>
      <c r="C5" s="187" t="s">
        <v>187</v>
      </c>
      <c r="D5" s="242" t="s">
        <v>314</v>
      </c>
      <c r="E5" s="242" t="s">
        <v>315</v>
      </c>
      <c r="F5" s="240" t="s">
        <v>316</v>
      </c>
      <c r="G5" s="187" t="s">
        <v>185</v>
      </c>
      <c r="H5" s="187" t="s">
        <v>186</v>
      </c>
      <c r="I5" s="187" t="s">
        <v>187</v>
      </c>
      <c r="J5" s="242" t="s">
        <v>314</v>
      </c>
      <c r="K5" s="242" t="s">
        <v>315</v>
      </c>
      <c r="L5" s="241" t="s">
        <v>316</v>
      </c>
    </row>
    <row r="6" spans="1:14" ht="39.950000000000003" customHeight="1">
      <c r="A6" s="186"/>
      <c r="B6" s="187"/>
      <c r="C6" s="187"/>
      <c r="D6" s="243"/>
      <c r="E6" s="243"/>
      <c r="F6" s="240"/>
      <c r="G6" s="187"/>
      <c r="H6" s="187"/>
      <c r="I6" s="187"/>
      <c r="J6" s="243"/>
      <c r="K6" s="243"/>
      <c r="L6" s="241"/>
    </row>
    <row r="7" spans="1:14" ht="39.950000000000003" customHeight="1">
      <c r="A7" s="43" t="s">
        <v>188</v>
      </c>
      <c r="B7" s="44"/>
      <c r="C7" s="44"/>
      <c r="D7" s="45">
        <f>D8+D11+D14+D15+D16+D17+D18+D19</f>
        <v>7272165</v>
      </c>
      <c r="E7" s="45">
        <f>E8+E11+E14+E15+E16+E17+E18+E19</f>
        <v>6181058</v>
      </c>
      <c r="F7" s="45">
        <f>E7-D7</f>
        <v>-1091107</v>
      </c>
      <c r="G7" s="44" t="s">
        <v>188</v>
      </c>
      <c r="H7" s="44"/>
      <c r="I7" s="44"/>
      <c r="J7" s="45">
        <f>J8+J12+J13+J14+J15+J16+J17+J18+J19</f>
        <v>7272165</v>
      </c>
      <c r="K7" s="45">
        <f>K8+K12+K13+K14+K15+K16+K17+K18+K19+K19</f>
        <v>6181058</v>
      </c>
      <c r="L7" s="46">
        <f>K7-J7</f>
        <v>-1091107</v>
      </c>
      <c r="N7" s="61"/>
    </row>
    <row r="8" spans="1:14" ht="39.950000000000003" customHeight="1">
      <c r="A8" s="47" t="s">
        <v>189</v>
      </c>
      <c r="B8" s="48" t="s">
        <v>189</v>
      </c>
      <c r="C8" s="48"/>
      <c r="D8" s="49">
        <f>SUM(D9:D10)</f>
        <v>1179360</v>
      </c>
      <c r="E8" s="49">
        <f>SUM(E9:E10)</f>
        <v>1167468</v>
      </c>
      <c r="F8" s="49">
        <f>E8-D8</f>
        <v>-11892</v>
      </c>
      <c r="G8" s="48" t="s">
        <v>190</v>
      </c>
      <c r="H8" s="48"/>
      <c r="I8" s="48"/>
      <c r="J8" s="248">
        <f>SUM(J9:J11)</f>
        <v>802764</v>
      </c>
      <c r="K8" s="49">
        <f>SUM(K9:K11)</f>
        <v>810804</v>
      </c>
      <c r="L8" s="50">
        <f>K8-J8</f>
        <v>8040</v>
      </c>
      <c r="M8" s="61"/>
    </row>
    <row r="9" spans="1:14" ht="39.950000000000003" customHeight="1">
      <c r="A9" s="188"/>
      <c r="B9" s="189"/>
      <c r="C9" s="48" t="s">
        <v>215</v>
      </c>
      <c r="D9" s="51">
        <v>1074000</v>
      </c>
      <c r="E9" s="51">
        <v>1074000</v>
      </c>
      <c r="F9" s="49">
        <f t="shared" ref="F9:F18" si="0">E9-D9</f>
        <v>0</v>
      </c>
      <c r="G9" s="174"/>
      <c r="H9" s="48" t="s">
        <v>191</v>
      </c>
      <c r="I9" s="48" t="s">
        <v>192</v>
      </c>
      <c r="J9" s="249">
        <v>229244</v>
      </c>
      <c r="K9" s="51">
        <v>249244</v>
      </c>
      <c r="L9" s="50">
        <f t="shared" ref="L9:L18" si="1">K9-J9</f>
        <v>20000</v>
      </c>
    </row>
    <row r="10" spans="1:14" ht="39.950000000000003" customHeight="1">
      <c r="A10" s="188"/>
      <c r="B10" s="189"/>
      <c r="C10" s="48" t="s">
        <v>214</v>
      </c>
      <c r="D10" s="51">
        <v>105360</v>
      </c>
      <c r="E10" s="51">
        <v>93468</v>
      </c>
      <c r="F10" s="49">
        <f t="shared" si="0"/>
        <v>-11892</v>
      </c>
      <c r="G10" s="244"/>
      <c r="H10" s="48" t="s">
        <v>193</v>
      </c>
      <c r="I10" s="48" t="s">
        <v>194</v>
      </c>
      <c r="J10" s="249">
        <v>380610</v>
      </c>
      <c r="K10" s="51">
        <v>383010</v>
      </c>
      <c r="L10" s="50">
        <f t="shared" si="1"/>
        <v>2400</v>
      </c>
    </row>
    <row r="11" spans="1:14" ht="39.950000000000003" customHeight="1">
      <c r="A11" s="47" t="s">
        <v>196</v>
      </c>
      <c r="B11" s="48" t="s">
        <v>196</v>
      </c>
      <c r="C11" s="48"/>
      <c r="D11" s="49">
        <f>D12+D13</f>
        <v>614237</v>
      </c>
      <c r="E11" s="49">
        <f>E12+E13</f>
        <v>716925</v>
      </c>
      <c r="F11" s="49">
        <f t="shared" si="0"/>
        <v>102688</v>
      </c>
      <c r="G11" s="175"/>
      <c r="H11" s="48" t="s">
        <v>217</v>
      </c>
      <c r="I11" s="48" t="s">
        <v>195</v>
      </c>
      <c r="J11" s="248">
        <v>192910</v>
      </c>
      <c r="K11" s="49">
        <v>178550</v>
      </c>
      <c r="L11" s="50">
        <f t="shared" si="1"/>
        <v>-14360</v>
      </c>
    </row>
    <row r="12" spans="1:14" ht="39.950000000000003" customHeight="1">
      <c r="A12" s="177"/>
      <c r="B12" s="179"/>
      <c r="C12" s="48" t="s">
        <v>213</v>
      </c>
      <c r="D12" s="51">
        <v>486297</v>
      </c>
      <c r="E12" s="51">
        <v>576925</v>
      </c>
      <c r="F12" s="49">
        <f t="shared" si="0"/>
        <v>90628</v>
      </c>
      <c r="G12" s="48" t="s">
        <v>197</v>
      </c>
      <c r="H12" s="48" t="s">
        <v>198</v>
      </c>
      <c r="I12" s="48" t="s">
        <v>198</v>
      </c>
      <c r="J12" s="249">
        <v>272000</v>
      </c>
      <c r="K12" s="51">
        <v>272995</v>
      </c>
      <c r="L12" s="50">
        <f t="shared" si="1"/>
        <v>995</v>
      </c>
      <c r="M12" s="61"/>
    </row>
    <row r="13" spans="1:14" ht="39.950000000000003" customHeight="1">
      <c r="A13" s="178"/>
      <c r="B13" s="180"/>
      <c r="C13" s="48" t="s">
        <v>212</v>
      </c>
      <c r="D13" s="51">
        <v>127940</v>
      </c>
      <c r="E13" s="51">
        <v>140000</v>
      </c>
      <c r="F13" s="49">
        <f t="shared" si="0"/>
        <v>12060</v>
      </c>
      <c r="G13" s="48" t="s">
        <v>199</v>
      </c>
      <c r="H13" s="48" t="s">
        <v>199</v>
      </c>
      <c r="I13" s="48" t="s">
        <v>199</v>
      </c>
      <c r="J13" s="51">
        <v>4416764</v>
      </c>
      <c r="K13" s="51">
        <v>4010472</v>
      </c>
      <c r="L13" s="50">
        <f t="shared" si="1"/>
        <v>-406292</v>
      </c>
      <c r="M13" s="61"/>
    </row>
    <row r="14" spans="1:14" ht="39.950000000000003" customHeight="1">
      <c r="A14" s="47" t="s">
        <v>203</v>
      </c>
      <c r="B14" s="48" t="s">
        <v>203</v>
      </c>
      <c r="C14" s="48" t="s">
        <v>203</v>
      </c>
      <c r="D14" s="51">
        <v>2657601</v>
      </c>
      <c r="E14" s="51">
        <v>2474550</v>
      </c>
      <c r="F14" s="49">
        <f t="shared" si="0"/>
        <v>-183051</v>
      </c>
      <c r="G14" s="48" t="s">
        <v>210</v>
      </c>
      <c r="H14" s="48" t="s">
        <v>210</v>
      </c>
      <c r="I14" s="53" t="s">
        <v>210</v>
      </c>
      <c r="J14" s="51">
        <v>211800</v>
      </c>
      <c r="K14" s="51">
        <v>152000</v>
      </c>
      <c r="L14" s="50">
        <f t="shared" si="1"/>
        <v>-59800</v>
      </c>
      <c r="M14" s="61"/>
    </row>
    <row r="15" spans="1:14" ht="39.950000000000003" customHeight="1">
      <c r="A15" s="56" t="s">
        <v>216</v>
      </c>
      <c r="B15" s="57" t="s">
        <v>216</v>
      </c>
      <c r="C15" s="57" t="s">
        <v>216</v>
      </c>
      <c r="D15" s="58">
        <v>200000</v>
      </c>
      <c r="E15" s="58">
        <v>180000</v>
      </c>
      <c r="F15" s="49">
        <f t="shared" si="0"/>
        <v>-20000</v>
      </c>
      <c r="G15" s="59" t="s">
        <v>202</v>
      </c>
      <c r="H15" s="59" t="s">
        <v>202</v>
      </c>
      <c r="I15" s="59" t="s">
        <v>202</v>
      </c>
      <c r="J15" s="58">
        <v>1270191</v>
      </c>
      <c r="K15" s="58">
        <v>904487</v>
      </c>
      <c r="L15" s="50">
        <f t="shared" si="1"/>
        <v>-365704</v>
      </c>
      <c r="M15" s="61"/>
    </row>
    <row r="16" spans="1:14" ht="39.950000000000003" customHeight="1">
      <c r="A16" s="47" t="s">
        <v>200</v>
      </c>
      <c r="B16" s="48" t="s">
        <v>200</v>
      </c>
      <c r="C16" s="48" t="s">
        <v>201</v>
      </c>
      <c r="D16" s="51">
        <v>5000</v>
      </c>
      <c r="E16" s="51">
        <v>5000</v>
      </c>
      <c r="F16" s="49">
        <f t="shared" si="0"/>
        <v>0</v>
      </c>
      <c r="G16" s="52" t="s">
        <v>204</v>
      </c>
      <c r="H16" s="52" t="s">
        <v>204</v>
      </c>
      <c r="I16" s="52" t="s">
        <v>204</v>
      </c>
      <c r="J16" s="246">
        <v>3000</v>
      </c>
      <c r="K16" s="246">
        <v>300</v>
      </c>
      <c r="L16" s="50">
        <f t="shared" si="1"/>
        <v>-2700</v>
      </c>
      <c r="M16" s="61"/>
    </row>
    <row r="17" spans="1:13" ht="39.950000000000003" customHeight="1">
      <c r="A17" s="47" t="s">
        <v>207</v>
      </c>
      <c r="B17" s="48" t="s">
        <v>207</v>
      </c>
      <c r="C17" s="48" t="s">
        <v>207</v>
      </c>
      <c r="D17" s="51">
        <v>0</v>
      </c>
      <c r="E17" s="51">
        <v>10000</v>
      </c>
      <c r="F17" s="49">
        <f t="shared" si="0"/>
        <v>10000</v>
      </c>
      <c r="G17" s="48" t="s">
        <v>206</v>
      </c>
      <c r="H17" s="48" t="s">
        <v>206</v>
      </c>
      <c r="I17" s="48" t="s">
        <v>206</v>
      </c>
      <c r="J17" s="246">
        <v>30000</v>
      </c>
      <c r="K17" s="246">
        <v>20000</v>
      </c>
      <c r="L17" s="50">
        <f t="shared" si="1"/>
        <v>-10000</v>
      </c>
      <c r="M17" s="61"/>
    </row>
    <row r="18" spans="1:13" ht="39.950000000000003" customHeight="1">
      <c r="A18" s="47" t="s">
        <v>205</v>
      </c>
      <c r="B18" s="48" t="s">
        <v>205</v>
      </c>
      <c r="C18" s="48" t="s">
        <v>205</v>
      </c>
      <c r="D18" s="51">
        <v>620882</v>
      </c>
      <c r="E18" s="51">
        <v>32818</v>
      </c>
      <c r="F18" s="49">
        <f t="shared" si="0"/>
        <v>-588064</v>
      </c>
      <c r="G18" s="48" t="s">
        <v>208</v>
      </c>
      <c r="H18" s="48" t="s">
        <v>208</v>
      </c>
      <c r="I18" s="53" t="s">
        <v>208</v>
      </c>
      <c r="J18" s="246">
        <v>203646</v>
      </c>
      <c r="K18" s="246">
        <v>10000</v>
      </c>
      <c r="L18" s="50">
        <f t="shared" si="1"/>
        <v>-193646</v>
      </c>
      <c r="M18" s="61"/>
    </row>
    <row r="19" spans="1:13" ht="39.950000000000003" customHeight="1" thickBot="1">
      <c r="A19" s="60" t="s">
        <v>209</v>
      </c>
      <c r="B19" s="54" t="s">
        <v>209</v>
      </c>
      <c r="C19" s="54" t="s">
        <v>209</v>
      </c>
      <c r="D19" s="55">
        <v>1995085</v>
      </c>
      <c r="E19" s="55">
        <v>1594297</v>
      </c>
      <c r="F19" s="55">
        <f>E19-D19</f>
        <v>-400788</v>
      </c>
      <c r="G19" s="247" t="s">
        <v>317</v>
      </c>
      <c r="H19" s="247" t="s">
        <v>317</v>
      </c>
      <c r="I19" s="247" t="s">
        <v>317</v>
      </c>
      <c r="J19" s="245">
        <v>62000</v>
      </c>
      <c r="K19" s="245">
        <v>0</v>
      </c>
      <c r="L19" s="250">
        <f>K19-J19</f>
        <v>-62000</v>
      </c>
      <c r="M19" s="61"/>
    </row>
  </sheetData>
  <mergeCells count="20">
    <mergeCell ref="D5:D6"/>
    <mergeCell ref="E5:E6"/>
    <mergeCell ref="J5:J6"/>
    <mergeCell ref="K5:K6"/>
    <mergeCell ref="A12:A13"/>
    <mergeCell ref="B12:B13"/>
    <mergeCell ref="L5:L6"/>
    <mergeCell ref="A1:L1"/>
    <mergeCell ref="A2:L2"/>
    <mergeCell ref="A4:F4"/>
    <mergeCell ref="G4:L4"/>
    <mergeCell ref="A5:A6"/>
    <mergeCell ref="B5:B6"/>
    <mergeCell ref="C5:C6"/>
    <mergeCell ref="A9:A10"/>
    <mergeCell ref="B9:B10"/>
    <mergeCell ref="G5:G6"/>
    <mergeCell ref="H5:H6"/>
    <mergeCell ref="I5:I6"/>
    <mergeCell ref="F5:F6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51"/>
  <sheetViews>
    <sheetView zoomScaleNormal="100" workbookViewId="0">
      <selection activeCell="E51" sqref="E51"/>
    </sheetView>
  </sheetViews>
  <sheetFormatPr defaultRowHeight="12"/>
  <cols>
    <col min="1" max="3" width="9" style="17" bestFit="1" customWidth="1"/>
    <col min="4" max="4" width="13" style="31" bestFit="1" customWidth="1"/>
    <col min="5" max="5" width="53.75" style="32" customWidth="1"/>
    <col min="6" max="6" width="3" style="32" bestFit="1" customWidth="1"/>
    <col min="7" max="7" width="13" style="31" bestFit="1" customWidth="1"/>
    <col min="8" max="49" width="13" style="36" customWidth="1"/>
    <col min="50" max="50" width="8.75" style="16" bestFit="1" customWidth="1"/>
    <col min="51" max="51" width="11.625" style="17" bestFit="1" customWidth="1"/>
    <col min="52" max="52" width="9" style="17" bestFit="1" customWidth="1"/>
    <col min="53" max="53" width="11.625" style="17" bestFit="1" customWidth="1"/>
    <col min="54" max="54" width="9" style="17" bestFit="1" customWidth="1"/>
    <col min="55" max="55" width="10.75" style="17" bestFit="1" customWidth="1"/>
    <col min="56" max="56" width="12.25" style="17" bestFit="1" customWidth="1"/>
    <col min="57" max="57" width="11.625" style="17" bestFit="1" customWidth="1"/>
    <col min="58" max="58" width="9" style="17"/>
    <col min="59" max="59" width="9.875" style="17" bestFit="1" customWidth="1"/>
    <col min="60" max="60" width="9" style="17"/>
    <col min="61" max="61" width="9.875" style="17" bestFit="1" customWidth="1"/>
    <col min="62" max="62" width="9" style="17"/>
    <col min="63" max="63" width="10.5" style="17" bestFit="1" customWidth="1"/>
    <col min="64" max="68" width="9" style="17"/>
    <col min="69" max="69" width="10.875" style="17" bestFit="1" customWidth="1"/>
    <col min="70" max="70" width="9" style="17"/>
    <col min="71" max="71" width="10.5" style="17" bestFit="1" customWidth="1"/>
    <col min="72" max="16384" width="9" style="17"/>
  </cols>
  <sheetData>
    <row r="1" spans="1:71" ht="18" customHeight="1">
      <c r="A1" s="40" t="s">
        <v>180</v>
      </c>
      <c r="D1" s="31">
        <f>D3-세출!E3</f>
        <v>0</v>
      </c>
    </row>
    <row r="2" spans="1:71" ht="17.100000000000001" customHeight="1">
      <c r="A2" s="34" t="s">
        <v>164</v>
      </c>
      <c r="B2" s="34" t="s">
        <v>163</v>
      </c>
      <c r="C2" s="34" t="s">
        <v>162</v>
      </c>
      <c r="D2" s="35" t="s">
        <v>161</v>
      </c>
      <c r="E2" s="13" t="s">
        <v>165</v>
      </c>
      <c r="F2" s="14"/>
      <c r="G2" s="15"/>
    </row>
    <row r="3" spans="1:71" ht="17.100000000000001" customHeight="1">
      <c r="A3" s="190" t="s">
        <v>160</v>
      </c>
      <c r="B3" s="191"/>
      <c r="C3" s="192"/>
      <c r="D3" s="35">
        <f>SUM(D4:D42)</f>
        <v>6181058597</v>
      </c>
      <c r="E3" s="18"/>
      <c r="F3" s="19"/>
      <c r="G3" s="20"/>
    </row>
    <row r="4" spans="1:71" ht="17.100000000000001" customHeight="1">
      <c r="A4" s="195" t="s">
        <v>93</v>
      </c>
      <c r="B4" s="195" t="s">
        <v>159</v>
      </c>
      <c r="C4" s="193" t="s">
        <v>158</v>
      </c>
      <c r="D4" s="194">
        <f>G7</f>
        <v>1074000000</v>
      </c>
      <c r="E4" s="18" t="s">
        <v>157</v>
      </c>
      <c r="F4" s="19"/>
      <c r="G4" s="20">
        <v>394000000</v>
      </c>
    </row>
    <row r="5" spans="1:71" s="16" customFormat="1" ht="17.100000000000001" customHeight="1">
      <c r="A5" s="196"/>
      <c r="B5" s="196"/>
      <c r="C5" s="193"/>
      <c r="D5" s="194"/>
      <c r="E5" s="23" t="s">
        <v>156</v>
      </c>
      <c r="F5" s="21"/>
      <c r="G5" s="22">
        <v>220000000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</row>
    <row r="6" spans="1:71" s="16" customFormat="1" ht="17.100000000000001" customHeight="1">
      <c r="A6" s="196"/>
      <c r="B6" s="196"/>
      <c r="C6" s="193"/>
      <c r="D6" s="194"/>
      <c r="E6" s="23" t="s">
        <v>155</v>
      </c>
      <c r="F6" s="21"/>
      <c r="G6" s="22">
        <v>460000000</v>
      </c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</row>
    <row r="7" spans="1:71" s="16" customFormat="1" ht="17.100000000000001" customHeight="1">
      <c r="A7" s="196"/>
      <c r="B7" s="196"/>
      <c r="C7" s="193"/>
      <c r="D7" s="194"/>
      <c r="E7" s="29"/>
      <c r="F7" s="30" t="s">
        <v>151</v>
      </c>
      <c r="G7" s="37">
        <f>SUM(G4:G6)</f>
        <v>1074000000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</row>
    <row r="8" spans="1:71" s="16" customFormat="1" ht="17.100000000000001" customHeight="1">
      <c r="A8" s="196"/>
      <c r="B8" s="196"/>
      <c r="C8" s="195" t="s">
        <v>154</v>
      </c>
      <c r="D8" s="198">
        <f>G10</f>
        <v>93468000</v>
      </c>
      <c r="E8" s="18" t="s">
        <v>153</v>
      </c>
      <c r="F8" s="19"/>
      <c r="G8" s="20">
        <v>49000000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</row>
    <row r="9" spans="1:71" s="16" customFormat="1" ht="17.100000000000001" customHeight="1">
      <c r="A9" s="196"/>
      <c r="B9" s="196"/>
      <c r="C9" s="196"/>
      <c r="D9" s="199"/>
      <c r="E9" s="23" t="s">
        <v>152</v>
      </c>
      <c r="F9" s="21"/>
      <c r="G9" s="22">
        <v>44468000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</row>
    <row r="10" spans="1:71" s="16" customFormat="1" ht="17.100000000000001" customHeight="1">
      <c r="A10" s="197"/>
      <c r="B10" s="197"/>
      <c r="C10" s="197"/>
      <c r="D10" s="200"/>
      <c r="E10" s="29"/>
      <c r="F10" s="30" t="s">
        <v>151</v>
      </c>
      <c r="G10" s="37">
        <f>SUM(G8:G9)</f>
        <v>93468000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</row>
    <row r="11" spans="1:71" s="16" customFormat="1" ht="17.100000000000001" customHeight="1">
      <c r="A11" s="193" t="s">
        <v>150</v>
      </c>
      <c r="B11" s="193" t="s">
        <v>150</v>
      </c>
      <c r="C11" s="193" t="s">
        <v>150</v>
      </c>
      <c r="D11" s="194">
        <f>G19</f>
        <v>716925520</v>
      </c>
      <c r="E11" s="23" t="s">
        <v>149</v>
      </c>
      <c r="F11" s="21"/>
      <c r="G11" s="22">
        <v>31780000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</row>
    <row r="12" spans="1:71" s="16" customFormat="1" ht="17.100000000000001" customHeight="1">
      <c r="A12" s="193"/>
      <c r="B12" s="193"/>
      <c r="C12" s="193"/>
      <c r="D12" s="194"/>
      <c r="E12" s="23" t="s">
        <v>148</v>
      </c>
      <c r="F12" s="21"/>
      <c r="G12" s="22">
        <v>160000000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</row>
    <row r="13" spans="1:71" s="16" customFormat="1" ht="17.100000000000001" customHeight="1">
      <c r="A13" s="193"/>
      <c r="B13" s="193"/>
      <c r="C13" s="193"/>
      <c r="D13" s="194"/>
      <c r="E13" s="23" t="s">
        <v>179</v>
      </c>
      <c r="F13" s="21"/>
      <c r="G13" s="22">
        <v>14890000</v>
      </c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</row>
    <row r="14" spans="1:71" s="16" customFormat="1" ht="17.100000000000001" customHeight="1">
      <c r="A14" s="193"/>
      <c r="B14" s="193"/>
      <c r="C14" s="193"/>
      <c r="D14" s="194"/>
      <c r="E14" s="23" t="s">
        <v>147</v>
      </c>
      <c r="F14" s="21"/>
      <c r="G14" s="22">
        <v>20000000</v>
      </c>
      <c r="H14" s="36"/>
      <c r="I14" s="36"/>
      <c r="J14" s="40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</row>
    <row r="15" spans="1:71" s="16" customFormat="1" ht="17.100000000000001" customHeight="1">
      <c r="A15" s="193"/>
      <c r="B15" s="193"/>
      <c r="C15" s="193"/>
      <c r="D15" s="194"/>
      <c r="E15" s="23" t="s">
        <v>146</v>
      </c>
      <c r="F15" s="21"/>
      <c r="G15" s="22">
        <v>30000000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</row>
    <row r="16" spans="1:71" s="16" customFormat="1" ht="17.100000000000001" customHeight="1">
      <c r="A16" s="193"/>
      <c r="B16" s="193"/>
      <c r="C16" s="193"/>
      <c r="D16" s="194"/>
      <c r="E16" s="23" t="s">
        <v>145</v>
      </c>
      <c r="F16" s="21"/>
      <c r="G16" s="22">
        <v>130000000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</row>
    <row r="17" spans="1:71" s="16" customFormat="1" ht="17.100000000000001" customHeight="1">
      <c r="A17" s="193"/>
      <c r="B17" s="193"/>
      <c r="C17" s="193"/>
      <c r="D17" s="194"/>
      <c r="E17" s="23" t="s">
        <v>144</v>
      </c>
      <c r="F17" s="21"/>
      <c r="G17" s="22">
        <v>190255520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</row>
    <row r="18" spans="1:71" s="16" customFormat="1" ht="17.100000000000001" customHeight="1">
      <c r="A18" s="193"/>
      <c r="B18" s="193"/>
      <c r="C18" s="193"/>
      <c r="D18" s="194"/>
      <c r="E18" s="23" t="s">
        <v>143</v>
      </c>
      <c r="F18" s="21"/>
      <c r="G18" s="22">
        <v>140000000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</row>
    <row r="19" spans="1:71" s="16" customFormat="1" ht="17.100000000000001" customHeight="1">
      <c r="A19" s="193"/>
      <c r="B19" s="193"/>
      <c r="C19" s="193"/>
      <c r="D19" s="194"/>
      <c r="E19" s="29"/>
      <c r="F19" s="30" t="s">
        <v>117</v>
      </c>
      <c r="G19" s="37">
        <f>SUM(G11:G18)</f>
        <v>716925520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</row>
    <row r="20" spans="1:71" ht="17.100000000000001" customHeight="1">
      <c r="A20" s="193" t="s">
        <v>142</v>
      </c>
      <c r="B20" s="193" t="s">
        <v>142</v>
      </c>
      <c r="C20" s="193" t="s">
        <v>142</v>
      </c>
      <c r="D20" s="194">
        <f>G31</f>
        <v>2474550000</v>
      </c>
      <c r="E20" s="18" t="s">
        <v>172</v>
      </c>
      <c r="F20" s="19"/>
      <c r="G20" s="20">
        <f>SUM(G21:G22)</f>
        <v>10000000</v>
      </c>
    </row>
    <row r="21" spans="1:71" ht="17.100000000000001" customHeight="1">
      <c r="A21" s="193"/>
      <c r="B21" s="193"/>
      <c r="C21" s="193"/>
      <c r="D21" s="194"/>
      <c r="E21" s="28" t="s">
        <v>169</v>
      </c>
      <c r="F21" s="21"/>
      <c r="G21" s="22">
        <v>9000000</v>
      </c>
    </row>
    <row r="22" spans="1:71" ht="17.100000000000001" customHeight="1">
      <c r="A22" s="193"/>
      <c r="B22" s="193"/>
      <c r="C22" s="193"/>
      <c r="D22" s="194"/>
      <c r="E22" s="28" t="s">
        <v>170</v>
      </c>
      <c r="F22" s="21"/>
      <c r="G22" s="22">
        <v>1000000</v>
      </c>
    </row>
    <row r="23" spans="1:71" ht="17.100000000000001" customHeight="1">
      <c r="A23" s="193"/>
      <c r="B23" s="193"/>
      <c r="C23" s="193"/>
      <c r="D23" s="194"/>
      <c r="E23" s="23" t="s">
        <v>171</v>
      </c>
      <c r="F23" s="21"/>
      <c r="G23" s="22">
        <v>12000000</v>
      </c>
    </row>
    <row r="24" spans="1:71" ht="17.100000000000001" customHeight="1">
      <c r="A24" s="193"/>
      <c r="B24" s="193"/>
      <c r="C24" s="193"/>
      <c r="D24" s="194"/>
      <c r="E24" s="23" t="s">
        <v>173</v>
      </c>
      <c r="F24" s="21"/>
      <c r="G24" s="22">
        <v>30000000</v>
      </c>
    </row>
    <row r="25" spans="1:71" ht="17.100000000000001" customHeight="1">
      <c r="A25" s="193"/>
      <c r="B25" s="193"/>
      <c r="C25" s="193"/>
      <c r="D25" s="194"/>
      <c r="E25" s="23" t="s">
        <v>174</v>
      </c>
      <c r="F25" s="21"/>
      <c r="G25" s="22">
        <v>1800000000</v>
      </c>
      <c r="AX25" s="27" t="s">
        <v>138</v>
      </c>
      <c r="AY25" s="24">
        <v>218850000</v>
      </c>
      <c r="AZ25" s="25" t="s">
        <v>139</v>
      </c>
      <c r="BA25" s="24">
        <v>159334118</v>
      </c>
      <c r="BB25" s="26" t="s">
        <v>141</v>
      </c>
      <c r="BC25" s="27">
        <v>49120000</v>
      </c>
      <c r="BD25" s="25" t="s">
        <v>140</v>
      </c>
      <c r="BE25" s="24">
        <v>189399000</v>
      </c>
    </row>
    <row r="26" spans="1:71" ht="17.100000000000001" customHeight="1">
      <c r="A26" s="193"/>
      <c r="B26" s="193"/>
      <c r="C26" s="193"/>
      <c r="D26" s="194"/>
      <c r="E26" s="23" t="s">
        <v>175</v>
      </c>
      <c r="F26" s="21"/>
      <c r="G26" s="22">
        <v>283550000</v>
      </c>
    </row>
    <row r="27" spans="1:71" ht="17.100000000000001" customHeight="1">
      <c r="A27" s="193"/>
      <c r="B27" s="193"/>
      <c r="C27" s="193"/>
      <c r="D27" s="194"/>
      <c r="E27" s="23" t="s">
        <v>176</v>
      </c>
      <c r="F27" s="21"/>
      <c r="G27" s="22">
        <v>290000000</v>
      </c>
      <c r="AX27" s="38" t="s">
        <v>122</v>
      </c>
      <c r="AY27" s="24">
        <v>1272000</v>
      </c>
    </row>
    <row r="28" spans="1:71" ht="17.100000000000001" customHeight="1">
      <c r="A28" s="193"/>
      <c r="B28" s="193"/>
      <c r="C28" s="193"/>
      <c r="D28" s="194"/>
      <c r="E28" s="23" t="s">
        <v>177</v>
      </c>
      <c r="F28" s="21"/>
      <c r="G28" s="22">
        <f>SUM(G29:G30)</f>
        <v>49000000</v>
      </c>
    </row>
    <row r="29" spans="1:71" ht="17.100000000000001" customHeight="1">
      <c r="A29" s="193"/>
      <c r="B29" s="193"/>
      <c r="C29" s="193"/>
      <c r="D29" s="194"/>
      <c r="E29" s="28" t="s">
        <v>167</v>
      </c>
      <c r="F29" s="21"/>
      <c r="G29" s="22">
        <v>44000000</v>
      </c>
    </row>
    <row r="30" spans="1:71" ht="17.100000000000001" customHeight="1">
      <c r="A30" s="193"/>
      <c r="B30" s="193"/>
      <c r="C30" s="193"/>
      <c r="D30" s="194"/>
      <c r="E30" s="28" t="s">
        <v>168</v>
      </c>
      <c r="F30" s="21"/>
      <c r="G30" s="22">
        <v>5000000</v>
      </c>
    </row>
    <row r="31" spans="1:71" ht="17.100000000000001" customHeight="1">
      <c r="A31" s="193"/>
      <c r="B31" s="193"/>
      <c r="C31" s="193"/>
      <c r="D31" s="194"/>
      <c r="E31" s="29"/>
      <c r="F31" s="30" t="s">
        <v>117</v>
      </c>
      <c r="G31" s="37">
        <f>G20+SUM(G23:G28)</f>
        <v>2474550000</v>
      </c>
    </row>
    <row r="32" spans="1:71" s="16" customFormat="1" ht="17.100000000000001" customHeight="1">
      <c r="A32" s="193" t="s">
        <v>137</v>
      </c>
      <c r="B32" s="193" t="s">
        <v>137</v>
      </c>
      <c r="C32" s="193" t="s">
        <v>137</v>
      </c>
      <c r="D32" s="194">
        <f>G33</f>
        <v>180000000</v>
      </c>
      <c r="E32" s="18" t="s">
        <v>166</v>
      </c>
      <c r="F32" s="19"/>
      <c r="G32" s="20">
        <v>180000000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</row>
    <row r="33" spans="1:50" ht="17.100000000000001" customHeight="1">
      <c r="A33" s="193"/>
      <c r="B33" s="193"/>
      <c r="C33" s="193"/>
      <c r="D33" s="194"/>
      <c r="E33" s="29"/>
      <c r="F33" s="30" t="s">
        <v>117</v>
      </c>
      <c r="G33" s="37">
        <f>G32</f>
        <v>180000000</v>
      </c>
      <c r="Z33" s="16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17.100000000000001" customHeight="1">
      <c r="A34" s="193" t="s">
        <v>136</v>
      </c>
      <c r="B34" s="193" t="s">
        <v>136</v>
      </c>
      <c r="C34" s="193" t="s">
        <v>136</v>
      </c>
      <c r="D34" s="194">
        <f>G35</f>
        <v>5000000</v>
      </c>
      <c r="E34" s="39" t="s">
        <v>178</v>
      </c>
      <c r="F34" s="19"/>
      <c r="G34" s="20">
        <v>5000000</v>
      </c>
      <c r="Z34" s="16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ht="17.100000000000001" customHeight="1">
      <c r="A35" s="193"/>
      <c r="B35" s="193"/>
      <c r="C35" s="193"/>
      <c r="D35" s="194"/>
      <c r="E35" s="29"/>
      <c r="F35" s="30" t="s">
        <v>117</v>
      </c>
      <c r="G35" s="37">
        <f>G34</f>
        <v>5000000</v>
      </c>
      <c r="Z35" s="16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ht="17.100000000000001" customHeight="1">
      <c r="A36" s="193" t="s">
        <v>135</v>
      </c>
      <c r="B36" s="193" t="s">
        <v>135</v>
      </c>
      <c r="C36" s="193" t="s">
        <v>135</v>
      </c>
      <c r="D36" s="194">
        <f>G37</f>
        <v>10000000</v>
      </c>
      <c r="E36" s="18" t="s">
        <v>134</v>
      </c>
      <c r="F36" s="19"/>
      <c r="G36" s="20">
        <v>10000000</v>
      </c>
      <c r="Z36" s="16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17.100000000000001" customHeight="1">
      <c r="A37" s="193"/>
      <c r="B37" s="193"/>
      <c r="C37" s="193"/>
      <c r="D37" s="194"/>
      <c r="E37" s="29"/>
      <c r="F37" s="30" t="s">
        <v>117</v>
      </c>
      <c r="G37" s="37">
        <f>G36</f>
        <v>10000000</v>
      </c>
      <c r="Z37" s="16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ht="17.100000000000001" customHeight="1">
      <c r="A38" s="193" t="s">
        <v>133</v>
      </c>
      <c r="B38" s="193" t="s">
        <v>133</v>
      </c>
      <c r="C38" s="193" t="s">
        <v>133</v>
      </c>
      <c r="D38" s="194">
        <f>G40</f>
        <v>32817930</v>
      </c>
      <c r="E38" s="18" t="s">
        <v>132</v>
      </c>
      <c r="F38" s="19"/>
      <c r="G38" s="20">
        <v>29817930</v>
      </c>
      <c r="Z38" s="16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ht="17.100000000000001" customHeight="1">
      <c r="A39" s="193"/>
      <c r="B39" s="193"/>
      <c r="C39" s="193"/>
      <c r="D39" s="194"/>
      <c r="E39" s="23" t="s">
        <v>131</v>
      </c>
      <c r="F39" s="21"/>
      <c r="G39" s="22">
        <v>3000000</v>
      </c>
      <c r="Z39" s="27" t="s">
        <v>128</v>
      </c>
      <c r="AA39" s="24">
        <v>9903</v>
      </c>
      <c r="AB39" s="25" t="s">
        <v>127</v>
      </c>
      <c r="AC39" s="24">
        <v>17082</v>
      </c>
      <c r="AD39" s="25" t="s">
        <v>126</v>
      </c>
      <c r="AE39" s="24">
        <v>6669</v>
      </c>
      <c r="AF39" s="25" t="s">
        <v>125</v>
      </c>
      <c r="AG39" s="24">
        <v>133816</v>
      </c>
      <c r="AH39" s="33" t="s">
        <v>124</v>
      </c>
      <c r="AI39" s="24"/>
      <c r="AJ39" s="33" t="s">
        <v>123</v>
      </c>
      <c r="AK39" s="24"/>
      <c r="AL39" s="33" t="s">
        <v>122</v>
      </c>
      <c r="AM39" s="24"/>
      <c r="AN39" s="33" t="s">
        <v>121</v>
      </c>
      <c r="AO39" s="24"/>
      <c r="AP39" s="33" t="s">
        <v>120</v>
      </c>
      <c r="AQ39" s="24"/>
      <c r="AR39" s="33" t="s">
        <v>119</v>
      </c>
      <c r="AS39" s="24"/>
      <c r="AT39" s="33" t="s">
        <v>118</v>
      </c>
      <c r="AU39" s="24"/>
      <c r="AV39" s="17"/>
      <c r="AW39" s="17"/>
      <c r="AX39" s="17"/>
    </row>
    <row r="40" spans="1:50" ht="17.100000000000001" customHeight="1">
      <c r="A40" s="193"/>
      <c r="B40" s="193"/>
      <c r="C40" s="193"/>
      <c r="D40" s="194"/>
      <c r="E40" s="29"/>
      <c r="F40" s="30" t="s">
        <v>117</v>
      </c>
      <c r="G40" s="37">
        <f>SUM(G38:G39)</f>
        <v>32817930</v>
      </c>
      <c r="Z40" s="16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ht="17.100000000000001" customHeight="1">
      <c r="A41" s="201" t="s">
        <v>130</v>
      </c>
      <c r="B41" s="201" t="s">
        <v>130</v>
      </c>
      <c r="C41" s="201" t="s">
        <v>130</v>
      </c>
      <c r="D41" s="202">
        <f>G42</f>
        <v>1594297147</v>
      </c>
      <c r="E41" s="18" t="s">
        <v>129</v>
      </c>
      <c r="F41" s="19"/>
      <c r="G41" s="20">
        <v>1594297147</v>
      </c>
      <c r="Z41" s="27" t="s">
        <v>128</v>
      </c>
      <c r="AA41" s="24">
        <v>44022047</v>
      </c>
      <c r="AB41" s="25" t="s">
        <v>127</v>
      </c>
      <c r="AC41" s="24">
        <f>15497+19800800</f>
        <v>19816297</v>
      </c>
      <c r="AD41" s="25" t="s">
        <v>126</v>
      </c>
      <c r="AE41" s="24">
        <v>3053737</v>
      </c>
      <c r="AF41" s="25" t="s">
        <v>125</v>
      </c>
      <c r="AG41" s="24">
        <v>75919814</v>
      </c>
      <c r="AH41" s="33" t="s">
        <v>124</v>
      </c>
      <c r="AI41" s="24">
        <v>7622598</v>
      </c>
      <c r="AJ41" s="33" t="s">
        <v>123</v>
      </c>
      <c r="AK41" s="24">
        <v>7672851</v>
      </c>
      <c r="AL41" s="33" t="s">
        <v>122</v>
      </c>
      <c r="AM41" s="24">
        <v>31646515</v>
      </c>
      <c r="AN41" s="33" t="s">
        <v>121</v>
      </c>
      <c r="AO41" s="24">
        <v>510968</v>
      </c>
      <c r="AP41" s="33" t="s">
        <v>120</v>
      </c>
      <c r="AQ41" s="25">
        <v>28</v>
      </c>
      <c r="AR41" s="33" t="s">
        <v>119</v>
      </c>
      <c r="AS41" s="24">
        <v>1019</v>
      </c>
      <c r="AT41" s="33" t="s">
        <v>118</v>
      </c>
      <c r="AU41" s="24">
        <v>17663333</v>
      </c>
      <c r="AV41" s="17"/>
      <c r="AW41" s="17"/>
      <c r="AX41" s="17"/>
    </row>
    <row r="42" spans="1:50" ht="17.100000000000001" customHeight="1">
      <c r="A42" s="193"/>
      <c r="B42" s="193"/>
      <c r="C42" s="193"/>
      <c r="D42" s="194"/>
      <c r="E42" s="29"/>
      <c r="F42" s="30" t="s">
        <v>117</v>
      </c>
      <c r="G42" s="37">
        <f>G41</f>
        <v>1594297147</v>
      </c>
      <c r="Z42" s="16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>
      <c r="Z43" s="16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>
      <c r="Z44" s="16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>
      <c r="Z45" s="16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>
      <c r="Z46" s="16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>
      <c r="Z47" s="16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>
      <c r="Z48" s="16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6:26" s="17" customFormat="1">
      <c r="Z49" s="16"/>
    </row>
    <row r="50" spans="26:26" s="17" customFormat="1">
      <c r="Z50" s="16"/>
    </row>
    <row r="51" spans="26:26" s="17" customFormat="1">
      <c r="Z51" s="16"/>
    </row>
  </sheetData>
  <mergeCells count="35">
    <mergeCell ref="A36:A37"/>
    <mergeCell ref="A41:A42"/>
    <mergeCell ref="B41:B42"/>
    <mergeCell ref="C41:C42"/>
    <mergeCell ref="D41:D42"/>
    <mergeCell ref="A38:A40"/>
    <mergeCell ref="B38:B40"/>
    <mergeCell ref="C38:C40"/>
    <mergeCell ref="D38:D40"/>
    <mergeCell ref="B36:B37"/>
    <mergeCell ref="C36:C37"/>
    <mergeCell ref="D36:D37"/>
    <mergeCell ref="A34:A35"/>
    <mergeCell ref="B34:B35"/>
    <mergeCell ref="C34:C35"/>
    <mergeCell ref="D34:D35"/>
    <mergeCell ref="A32:A33"/>
    <mergeCell ref="B32:B33"/>
    <mergeCell ref="C32:C33"/>
    <mergeCell ref="D32:D33"/>
    <mergeCell ref="A3:C3"/>
    <mergeCell ref="A20:A31"/>
    <mergeCell ref="B20:B31"/>
    <mergeCell ref="C20:C31"/>
    <mergeCell ref="D20:D31"/>
    <mergeCell ref="A4:A10"/>
    <mergeCell ref="B4:B10"/>
    <mergeCell ref="C4:C7"/>
    <mergeCell ref="D4:D7"/>
    <mergeCell ref="C8:C10"/>
    <mergeCell ref="D8:D10"/>
    <mergeCell ref="A11:A19"/>
    <mergeCell ref="B11:B19"/>
    <mergeCell ref="C11:C19"/>
    <mergeCell ref="D11:D19"/>
  </mergeCells>
  <phoneticPr fontId="2" type="noConversion"/>
  <pageMargins left="0.39370078740157483" right="0.39370078740157483" top="0.31496062992125984" bottom="0.19685039370078741" header="0" footer="0"/>
  <pageSetup paperSize="9" scale="77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36"/>
  <sheetViews>
    <sheetView zoomScaleNormal="100" workbookViewId="0">
      <pane ySplit="3" topLeftCell="A214" activePane="bottomLeft" state="frozen"/>
      <selection activeCell="A3" sqref="A3"/>
      <selection pane="bottomLeft" activeCell="D230" sqref="D230"/>
    </sheetView>
  </sheetViews>
  <sheetFormatPr defaultRowHeight="16.5"/>
  <cols>
    <col min="1" max="2" width="9" style="63"/>
    <col min="3" max="3" width="23.25" style="64" customWidth="1"/>
    <col min="4" max="4" width="31.75" style="65" customWidth="1"/>
    <col min="5" max="5" width="17.25" style="65" bestFit="1" customWidth="1"/>
    <col min="6" max="6" width="29.375" style="63" customWidth="1"/>
    <col min="7" max="7" width="9.75" style="63" customWidth="1"/>
    <col min="8" max="8" width="14.625" style="66" customWidth="1"/>
    <col min="9" max="9" width="2.625" style="67" customWidth="1"/>
    <col min="10" max="10" width="10" style="68" customWidth="1"/>
    <col min="11" max="11" width="2.625" style="68" customWidth="1"/>
    <col min="12" max="12" width="8" style="68" customWidth="1"/>
    <col min="13" max="13" width="2.625" style="63" customWidth="1"/>
    <col min="14" max="14" width="17.75" style="66" customWidth="1"/>
    <col min="15" max="15" width="12.125" customWidth="1"/>
    <col min="16" max="16" width="24.75" style="2" customWidth="1"/>
  </cols>
  <sheetData>
    <row r="1" spans="1:16" ht="18" customHeight="1">
      <c r="A1" s="62" t="s">
        <v>181</v>
      </c>
    </row>
    <row r="2" spans="1:16" ht="28.5" customHeight="1">
      <c r="A2" s="69" t="s">
        <v>0</v>
      </c>
      <c r="B2" s="69" t="s">
        <v>1</v>
      </c>
      <c r="C2" s="70" t="s">
        <v>2</v>
      </c>
      <c r="D2" s="71" t="s">
        <v>3</v>
      </c>
      <c r="E2" s="72" t="s">
        <v>4</v>
      </c>
      <c r="F2" s="73">
        <v>17</v>
      </c>
      <c r="G2" s="74"/>
      <c r="H2" s="75"/>
      <c r="I2" s="76"/>
      <c r="J2" s="77"/>
      <c r="K2" s="77"/>
      <c r="L2" s="77"/>
      <c r="M2" s="74"/>
      <c r="N2" s="78"/>
    </row>
    <row r="3" spans="1:16" ht="28.5" customHeight="1">
      <c r="A3" s="223" t="s">
        <v>76</v>
      </c>
      <c r="B3" s="224"/>
      <c r="C3" s="224"/>
      <c r="D3" s="225"/>
      <c r="E3" s="80">
        <f>E4+E105+E120+E212+E217+E224+E225+E226</f>
        <v>6181058597</v>
      </c>
      <c r="F3" s="73"/>
      <c r="G3" s="74"/>
      <c r="H3" s="75"/>
      <c r="I3" s="76"/>
      <c r="J3" s="77"/>
      <c r="K3" s="77"/>
      <c r="L3" s="77"/>
      <c r="M3" s="74"/>
      <c r="N3" s="78"/>
    </row>
    <row r="4" spans="1:16">
      <c r="A4" s="69" t="s">
        <v>5</v>
      </c>
      <c r="B4" s="69"/>
      <c r="C4" s="70"/>
      <c r="D4" s="72"/>
      <c r="E4" s="80">
        <f>E5+E31+E56</f>
        <v>810804000</v>
      </c>
      <c r="F4" s="73"/>
      <c r="G4" s="74"/>
      <c r="H4" s="75"/>
      <c r="I4" s="76"/>
      <c r="J4" s="77"/>
      <c r="K4" s="77"/>
      <c r="L4" s="77"/>
      <c r="M4" s="74"/>
      <c r="N4" s="78"/>
    </row>
    <row r="5" spans="1:16">
      <c r="A5" s="207"/>
      <c r="B5" s="81" t="s">
        <v>6</v>
      </c>
      <c r="C5" s="82"/>
      <c r="D5" s="83"/>
      <c r="E5" s="80">
        <f>SUM(E6:E30)</f>
        <v>249244000</v>
      </c>
      <c r="F5" s="73"/>
      <c r="G5" s="74"/>
      <c r="H5" s="75"/>
      <c r="I5" s="76"/>
      <c r="J5" s="77"/>
      <c r="K5" s="77"/>
      <c r="L5" s="77"/>
      <c r="M5" s="74"/>
      <c r="N5" s="78"/>
      <c r="O5" s="10"/>
    </row>
    <row r="6" spans="1:16">
      <c r="A6" s="207"/>
      <c r="B6" s="231"/>
      <c r="C6" s="226" t="s">
        <v>7</v>
      </c>
      <c r="D6" s="219"/>
      <c r="E6" s="203">
        <f>N10</f>
        <v>143772000</v>
      </c>
      <c r="F6" s="84" t="s">
        <v>219</v>
      </c>
      <c r="G6" s="85"/>
      <c r="H6" s="86">
        <v>4992000</v>
      </c>
      <c r="I6" s="87" t="s">
        <v>220</v>
      </c>
      <c r="J6" s="88">
        <v>1</v>
      </c>
      <c r="K6" s="87" t="s">
        <v>220</v>
      </c>
      <c r="L6" s="89">
        <v>12</v>
      </c>
      <c r="M6" s="90" t="s">
        <v>8</v>
      </c>
      <c r="N6" s="91">
        <f>H6*J6*L6</f>
        <v>59904000</v>
      </c>
      <c r="O6" s="11"/>
    </row>
    <row r="7" spans="1:16" s="8" customFormat="1">
      <c r="A7" s="207"/>
      <c r="B7" s="232"/>
      <c r="C7" s="226"/>
      <c r="D7" s="219"/>
      <c r="E7" s="203"/>
      <c r="F7" s="84" t="s">
        <v>96</v>
      </c>
      <c r="G7" s="85"/>
      <c r="H7" s="86">
        <v>2739000</v>
      </c>
      <c r="I7" s="87" t="s">
        <v>95</v>
      </c>
      <c r="J7" s="88">
        <v>1</v>
      </c>
      <c r="K7" s="87" t="s">
        <v>95</v>
      </c>
      <c r="L7" s="89">
        <v>12</v>
      </c>
      <c r="M7" s="90" t="s">
        <v>8</v>
      </c>
      <c r="N7" s="91">
        <f>H7*J7*L7</f>
        <v>32868000</v>
      </c>
      <c r="O7" s="11"/>
      <c r="P7" s="2"/>
    </row>
    <row r="8" spans="1:16" s="8" customFormat="1" ht="17.25" customHeight="1">
      <c r="A8" s="207"/>
      <c r="B8" s="232"/>
      <c r="C8" s="226"/>
      <c r="D8" s="219"/>
      <c r="E8" s="203"/>
      <c r="F8" s="84" t="s">
        <v>97</v>
      </c>
      <c r="G8" s="63"/>
      <c r="H8" s="86">
        <v>1950000</v>
      </c>
      <c r="I8" s="87" t="s">
        <v>95</v>
      </c>
      <c r="J8" s="88">
        <v>1</v>
      </c>
      <c r="K8" s="87" t="s">
        <v>95</v>
      </c>
      <c r="L8" s="89">
        <v>12</v>
      </c>
      <c r="M8" s="92" t="s">
        <v>8</v>
      </c>
      <c r="N8" s="91">
        <f t="shared" ref="N8:N9" si="0">H8*J8*L8</f>
        <v>23400000</v>
      </c>
      <c r="O8" s="11"/>
      <c r="P8" s="2"/>
    </row>
    <row r="9" spans="1:16" s="8" customFormat="1" ht="17.25" customHeight="1">
      <c r="A9" s="207"/>
      <c r="B9" s="232"/>
      <c r="C9" s="226"/>
      <c r="D9" s="219"/>
      <c r="E9" s="203"/>
      <c r="F9" s="84" t="s">
        <v>98</v>
      </c>
      <c r="G9" s="63"/>
      <c r="H9" s="86">
        <v>2300000</v>
      </c>
      <c r="I9" s="87" t="s">
        <v>95</v>
      </c>
      <c r="J9" s="88">
        <v>1</v>
      </c>
      <c r="K9" s="87" t="s">
        <v>220</v>
      </c>
      <c r="L9" s="89">
        <v>12</v>
      </c>
      <c r="M9" s="92" t="s">
        <v>8</v>
      </c>
      <c r="N9" s="91">
        <f t="shared" si="0"/>
        <v>27600000</v>
      </c>
      <c r="O9" s="11"/>
      <c r="P9" s="2"/>
    </row>
    <row r="10" spans="1:16">
      <c r="A10" s="207"/>
      <c r="B10" s="232"/>
      <c r="C10" s="226"/>
      <c r="D10" s="219"/>
      <c r="E10" s="204"/>
      <c r="F10" s="5"/>
      <c r="G10" s="5"/>
      <c r="H10" s="93"/>
      <c r="I10" s="94"/>
      <c r="J10" s="95"/>
      <c r="K10" s="96"/>
      <c r="L10" s="97" t="s">
        <v>9</v>
      </c>
      <c r="M10" s="96"/>
      <c r="N10" s="98">
        <f>SUM(N6:N9)</f>
        <v>143772000</v>
      </c>
      <c r="O10" s="12"/>
    </row>
    <row r="11" spans="1:16" s="8" customFormat="1">
      <c r="A11" s="207"/>
      <c r="B11" s="232"/>
      <c r="C11" s="237" t="s">
        <v>78</v>
      </c>
      <c r="D11" s="213"/>
      <c r="E11" s="210">
        <f>N12</f>
        <v>11981000</v>
      </c>
      <c r="F11" s="85" t="s">
        <v>221</v>
      </c>
      <c r="G11" s="85"/>
      <c r="H11" s="99">
        <v>143772000</v>
      </c>
      <c r="I11" s="87"/>
      <c r="J11" s="100"/>
      <c r="K11" s="87" t="s">
        <v>222</v>
      </c>
      <c r="L11" s="101">
        <v>12</v>
      </c>
      <c r="M11" s="90" t="s">
        <v>8</v>
      </c>
      <c r="N11" s="91">
        <f>H11/L11</f>
        <v>11981000</v>
      </c>
      <c r="O11" s="1"/>
      <c r="P11" s="2"/>
    </row>
    <row r="12" spans="1:16" s="8" customFormat="1">
      <c r="A12" s="207"/>
      <c r="B12" s="232"/>
      <c r="C12" s="236"/>
      <c r="D12" s="214"/>
      <c r="E12" s="214"/>
      <c r="F12" s="5"/>
      <c r="G12" s="5"/>
      <c r="H12" s="93"/>
      <c r="I12" s="94"/>
      <c r="J12" s="7"/>
      <c r="K12" s="7"/>
      <c r="L12" s="97" t="s">
        <v>9</v>
      </c>
      <c r="M12" s="96"/>
      <c r="N12" s="98">
        <f>SUM(N11:N11)</f>
        <v>11981000</v>
      </c>
      <c r="O12"/>
      <c r="P12" s="2"/>
    </row>
    <row r="13" spans="1:16">
      <c r="A13" s="207"/>
      <c r="B13" s="232"/>
      <c r="C13" s="227" t="s">
        <v>75</v>
      </c>
      <c r="D13" s="204"/>
      <c r="E13" s="203">
        <f>N17</f>
        <v>14557000</v>
      </c>
      <c r="F13" s="102" t="s">
        <v>223</v>
      </c>
      <c r="G13" s="102"/>
      <c r="H13" s="103">
        <f>N10</f>
        <v>143772000</v>
      </c>
      <c r="I13" s="87" t="s">
        <v>220</v>
      </c>
      <c r="J13" s="230">
        <v>3.2605000000000002E-2</v>
      </c>
      <c r="K13" s="230"/>
      <c r="L13" s="230"/>
      <c r="M13" s="104" t="s">
        <v>8</v>
      </c>
      <c r="N13" s="105">
        <f>ROUNDUP(H13*J13,-3)</f>
        <v>4688000</v>
      </c>
    </row>
    <row r="14" spans="1:16">
      <c r="A14" s="207"/>
      <c r="B14" s="232"/>
      <c r="C14" s="228"/>
      <c r="D14" s="204"/>
      <c r="E14" s="204"/>
      <c r="F14" s="85" t="s">
        <v>224</v>
      </c>
      <c r="G14" s="85"/>
      <c r="H14" s="86">
        <f>N10</f>
        <v>143772000</v>
      </c>
      <c r="I14" s="99" t="s">
        <v>95</v>
      </c>
      <c r="J14" s="218">
        <v>4.4999999999999998E-2</v>
      </c>
      <c r="K14" s="218"/>
      <c r="L14" s="218"/>
      <c r="M14" s="90" t="s">
        <v>8</v>
      </c>
      <c r="N14" s="91">
        <f>ROUNDUP(H14*J14,-3)</f>
        <v>6470000</v>
      </c>
    </row>
    <row r="15" spans="1:16">
      <c r="A15" s="207"/>
      <c r="B15" s="232"/>
      <c r="C15" s="228"/>
      <c r="D15" s="204"/>
      <c r="E15" s="204"/>
      <c r="F15" s="85" t="s">
        <v>225</v>
      </c>
      <c r="G15" s="85"/>
      <c r="H15" s="86">
        <f>N10</f>
        <v>143772000</v>
      </c>
      <c r="I15" s="99" t="s">
        <v>95</v>
      </c>
      <c r="J15" s="218">
        <v>1.2999999999999999E-2</v>
      </c>
      <c r="K15" s="218"/>
      <c r="L15" s="218"/>
      <c r="M15" s="90" t="s">
        <v>8</v>
      </c>
      <c r="N15" s="91">
        <f t="shared" ref="N15:N16" si="1">ROUNDUP(H15*J15,-3)</f>
        <v>1870000</v>
      </c>
    </row>
    <row r="16" spans="1:16">
      <c r="A16" s="207"/>
      <c r="B16" s="232"/>
      <c r="C16" s="228"/>
      <c r="D16" s="204"/>
      <c r="E16" s="204"/>
      <c r="F16" s="85" t="s">
        <v>226</v>
      </c>
      <c r="G16" s="85"/>
      <c r="H16" s="86">
        <f>N10</f>
        <v>143772000</v>
      </c>
      <c r="I16" s="99" t="s">
        <v>95</v>
      </c>
      <c r="J16" s="217">
        <v>1.0630000000000001E-2</v>
      </c>
      <c r="K16" s="217"/>
      <c r="L16" s="217"/>
      <c r="M16" s="90" t="s">
        <v>8</v>
      </c>
      <c r="N16" s="91">
        <f t="shared" si="1"/>
        <v>1529000</v>
      </c>
    </row>
    <row r="17" spans="1:16">
      <c r="A17" s="207"/>
      <c r="B17" s="232"/>
      <c r="C17" s="229"/>
      <c r="D17" s="204"/>
      <c r="E17" s="204"/>
      <c r="F17" s="5"/>
      <c r="G17" s="5"/>
      <c r="H17" s="93"/>
      <c r="I17" s="94"/>
      <c r="J17" s="106"/>
      <c r="K17" s="106"/>
      <c r="L17" s="97" t="s">
        <v>9</v>
      </c>
      <c r="M17" s="96"/>
      <c r="N17" s="98">
        <f>SUM(N13:N16)</f>
        <v>14557000</v>
      </c>
    </row>
    <row r="18" spans="1:16">
      <c r="A18" s="207"/>
      <c r="B18" s="232"/>
      <c r="C18" s="233" t="s">
        <v>73</v>
      </c>
      <c r="D18" s="204"/>
      <c r="E18" s="203">
        <f>N30</f>
        <v>78934000</v>
      </c>
      <c r="F18" s="102" t="s">
        <v>90</v>
      </c>
      <c r="G18" s="102"/>
      <c r="H18" s="103">
        <v>15000</v>
      </c>
      <c r="I18" s="87" t="s">
        <v>220</v>
      </c>
      <c r="J18" s="88">
        <v>5</v>
      </c>
      <c r="K18" s="99" t="s">
        <v>95</v>
      </c>
      <c r="L18" s="89">
        <v>12</v>
      </c>
      <c r="M18" s="90" t="s">
        <v>8</v>
      </c>
      <c r="N18" s="91">
        <f>H18*J18*L18</f>
        <v>900000</v>
      </c>
      <c r="O18" s="3"/>
    </row>
    <row r="19" spans="1:16" s="3" customFormat="1">
      <c r="A19" s="207"/>
      <c r="B19" s="232"/>
      <c r="C19" s="234"/>
      <c r="D19" s="204"/>
      <c r="E19" s="204"/>
      <c r="F19" s="85" t="s">
        <v>91</v>
      </c>
      <c r="G19" s="85"/>
      <c r="H19" s="107">
        <v>40000</v>
      </c>
      <c r="I19" s="99" t="s">
        <v>95</v>
      </c>
      <c r="J19" s="88">
        <v>75</v>
      </c>
      <c r="K19" s="99" t="s">
        <v>95</v>
      </c>
      <c r="L19" s="108">
        <v>2</v>
      </c>
      <c r="M19" s="90" t="s">
        <v>8</v>
      </c>
      <c r="N19" s="91">
        <f>H19*J19*L19</f>
        <v>6000000</v>
      </c>
      <c r="P19" s="2"/>
    </row>
    <row r="20" spans="1:16" s="3" customFormat="1">
      <c r="A20" s="207"/>
      <c r="B20" s="232"/>
      <c r="C20" s="234"/>
      <c r="D20" s="204"/>
      <c r="E20" s="204"/>
      <c r="F20" s="85" t="s">
        <v>89</v>
      </c>
      <c r="G20" s="85"/>
      <c r="H20" s="107">
        <v>40000</v>
      </c>
      <c r="I20" s="99" t="s">
        <v>95</v>
      </c>
      <c r="J20" s="99"/>
      <c r="K20" s="99" t="s">
        <v>95</v>
      </c>
      <c r="L20" s="88">
        <v>90</v>
      </c>
      <c r="M20" s="90" t="s">
        <v>8</v>
      </c>
      <c r="N20" s="91">
        <f>H20*L20</f>
        <v>3600000</v>
      </c>
      <c r="O20" s="8"/>
      <c r="P20" s="2"/>
    </row>
    <row r="21" spans="1:16" s="8" customFormat="1">
      <c r="A21" s="207"/>
      <c r="B21" s="232"/>
      <c r="C21" s="234"/>
      <c r="D21" s="204"/>
      <c r="E21" s="204"/>
      <c r="F21" s="85" t="s">
        <v>227</v>
      </c>
      <c r="G21" s="85"/>
      <c r="H21" s="107">
        <v>6000</v>
      </c>
      <c r="I21" s="99" t="s">
        <v>95</v>
      </c>
      <c r="J21" s="88">
        <v>25</v>
      </c>
      <c r="K21" s="99" t="s">
        <v>95</v>
      </c>
      <c r="L21" s="108">
        <v>10</v>
      </c>
      <c r="M21" s="90" t="s">
        <v>8</v>
      </c>
      <c r="N21" s="91">
        <f t="shared" ref="N21:N26" si="2">H21*J21*L21</f>
        <v>1500000</v>
      </c>
      <c r="P21" s="2"/>
    </row>
    <row r="22" spans="1:16" s="8" customFormat="1">
      <c r="A22" s="207"/>
      <c r="B22" s="232"/>
      <c r="C22" s="234"/>
      <c r="D22" s="204"/>
      <c r="E22" s="204"/>
      <c r="F22" s="85" t="s">
        <v>228</v>
      </c>
      <c r="G22" s="85"/>
      <c r="H22" s="107">
        <v>800000</v>
      </c>
      <c r="I22" s="99" t="s">
        <v>95</v>
      </c>
      <c r="J22" s="88">
        <v>5</v>
      </c>
      <c r="K22" s="99" t="s">
        <v>95</v>
      </c>
      <c r="L22" s="108">
        <v>1</v>
      </c>
      <c r="M22" s="90" t="s">
        <v>8</v>
      </c>
      <c r="N22" s="91">
        <f t="shared" si="2"/>
        <v>4000000</v>
      </c>
      <c r="P22" s="2"/>
    </row>
    <row r="23" spans="1:16" s="8" customFormat="1">
      <c r="A23" s="207"/>
      <c r="B23" s="232"/>
      <c r="C23" s="234"/>
      <c r="D23" s="204"/>
      <c r="E23" s="204"/>
      <c r="F23" s="85" t="s">
        <v>229</v>
      </c>
      <c r="G23" s="85"/>
      <c r="H23" s="107">
        <v>100000</v>
      </c>
      <c r="I23" s="99" t="s">
        <v>95</v>
      </c>
      <c r="J23" s="88">
        <v>3</v>
      </c>
      <c r="K23" s="99" t="s">
        <v>95</v>
      </c>
      <c r="L23" s="108">
        <v>1</v>
      </c>
      <c r="M23" s="90" t="s">
        <v>8</v>
      </c>
      <c r="N23" s="91">
        <f t="shared" si="2"/>
        <v>300000</v>
      </c>
      <c r="P23" s="2"/>
    </row>
    <row r="24" spans="1:16" s="8" customFormat="1">
      <c r="A24" s="207"/>
      <c r="B24" s="232"/>
      <c r="C24" s="234"/>
      <c r="D24" s="204"/>
      <c r="E24" s="204"/>
      <c r="F24" s="85" t="s">
        <v>230</v>
      </c>
      <c r="G24" s="85"/>
      <c r="H24" s="107">
        <v>300000</v>
      </c>
      <c r="I24" s="99" t="s">
        <v>95</v>
      </c>
      <c r="J24" s="88">
        <v>1</v>
      </c>
      <c r="K24" s="99" t="s">
        <v>95</v>
      </c>
      <c r="L24" s="108">
        <v>1</v>
      </c>
      <c r="M24" s="90" t="s">
        <v>8</v>
      </c>
      <c r="N24" s="91">
        <f t="shared" si="2"/>
        <v>300000</v>
      </c>
      <c r="P24" s="2"/>
    </row>
    <row r="25" spans="1:16" s="8" customFormat="1">
      <c r="A25" s="207"/>
      <c r="B25" s="232"/>
      <c r="C25" s="234"/>
      <c r="D25" s="204"/>
      <c r="E25" s="204"/>
      <c r="F25" s="85" t="s">
        <v>231</v>
      </c>
      <c r="G25" s="85"/>
      <c r="H25" s="107">
        <v>500000</v>
      </c>
      <c r="I25" s="99" t="s">
        <v>95</v>
      </c>
      <c r="J25" s="88">
        <v>3</v>
      </c>
      <c r="K25" s="99" t="s">
        <v>95</v>
      </c>
      <c r="L25" s="108">
        <v>1</v>
      </c>
      <c r="M25" s="90" t="s">
        <v>8</v>
      </c>
      <c r="N25" s="91">
        <f t="shared" si="2"/>
        <v>1500000</v>
      </c>
      <c r="P25" s="2"/>
    </row>
    <row r="26" spans="1:16" s="8" customFormat="1">
      <c r="A26" s="207"/>
      <c r="B26" s="232"/>
      <c r="C26" s="234"/>
      <c r="D26" s="204"/>
      <c r="E26" s="204"/>
      <c r="F26" s="85" t="s">
        <v>232</v>
      </c>
      <c r="G26" s="85"/>
      <c r="H26" s="107">
        <v>2952000</v>
      </c>
      <c r="I26" s="99" t="s">
        <v>95</v>
      </c>
      <c r="J26" s="88">
        <v>1</v>
      </c>
      <c r="K26" s="99" t="s">
        <v>95</v>
      </c>
      <c r="L26" s="89">
        <v>2</v>
      </c>
      <c r="M26" s="90" t="s">
        <v>8</v>
      </c>
      <c r="N26" s="91">
        <f t="shared" si="2"/>
        <v>5904000</v>
      </c>
      <c r="O26"/>
      <c r="P26" s="2"/>
    </row>
    <row r="27" spans="1:16" s="8" customFormat="1">
      <c r="A27" s="207"/>
      <c r="B27" s="232"/>
      <c r="C27" s="234"/>
      <c r="D27" s="204"/>
      <c r="E27" s="204"/>
      <c r="F27" s="85" t="s">
        <v>233</v>
      </c>
      <c r="G27" s="85"/>
      <c r="H27" s="107">
        <v>30000</v>
      </c>
      <c r="I27" s="99"/>
      <c r="J27" s="88">
        <v>38</v>
      </c>
      <c r="K27" s="99" t="s">
        <v>95</v>
      </c>
      <c r="L27" s="88">
        <v>3</v>
      </c>
      <c r="M27" s="90" t="s">
        <v>8</v>
      </c>
      <c r="N27" s="91">
        <f>H27*L27</f>
        <v>90000</v>
      </c>
      <c r="P27" s="2"/>
    </row>
    <row r="28" spans="1:16" s="8" customFormat="1">
      <c r="A28" s="207"/>
      <c r="B28" s="232"/>
      <c r="C28" s="234"/>
      <c r="D28" s="204"/>
      <c r="E28" s="204"/>
      <c r="F28" s="85" t="s">
        <v>234</v>
      </c>
      <c r="G28" s="85"/>
      <c r="H28" s="208" t="s">
        <v>235</v>
      </c>
      <c r="I28" s="208"/>
      <c r="J28" s="209"/>
      <c r="K28" s="209"/>
      <c r="L28" s="209"/>
      <c r="M28" s="90" t="s">
        <v>8</v>
      </c>
      <c r="N28" s="91">
        <f>8000*20*3*3*3*12</f>
        <v>51840000</v>
      </c>
      <c r="P28" s="2"/>
    </row>
    <row r="29" spans="1:16" s="8" customFormat="1">
      <c r="A29" s="207"/>
      <c r="B29" s="232"/>
      <c r="C29" s="234"/>
      <c r="D29" s="204"/>
      <c r="E29" s="204"/>
      <c r="F29" s="85" t="s">
        <v>236</v>
      </c>
      <c r="G29" s="85"/>
      <c r="H29" s="107">
        <v>25000</v>
      </c>
      <c r="I29" s="99" t="s">
        <v>95</v>
      </c>
      <c r="J29" s="88">
        <v>10</v>
      </c>
      <c r="K29" s="99" t="s">
        <v>95</v>
      </c>
      <c r="L29" s="89">
        <v>12</v>
      </c>
      <c r="M29" s="90" t="s">
        <v>8</v>
      </c>
      <c r="N29" s="91">
        <f>H29*J29*L29</f>
        <v>3000000</v>
      </c>
      <c r="P29" s="2"/>
    </row>
    <row r="30" spans="1:16">
      <c r="A30" s="207"/>
      <c r="B30" s="232"/>
      <c r="C30" s="235"/>
      <c r="D30" s="204"/>
      <c r="E30" s="204"/>
      <c r="F30" s="5"/>
      <c r="G30" s="5"/>
      <c r="H30" s="93"/>
      <c r="I30" s="94"/>
      <c r="J30" s="7"/>
      <c r="K30" s="7"/>
      <c r="L30" s="97" t="s">
        <v>9</v>
      </c>
      <c r="M30" s="96"/>
      <c r="N30" s="98">
        <f>SUM(N18:N29)</f>
        <v>78934000</v>
      </c>
    </row>
    <row r="31" spans="1:16">
      <c r="A31" s="207"/>
      <c r="B31" s="69" t="s">
        <v>10</v>
      </c>
      <c r="C31" s="70"/>
      <c r="D31" s="72"/>
      <c r="E31" s="80">
        <f>SUM(E32:E55)</f>
        <v>383010000</v>
      </c>
      <c r="F31" s="73"/>
      <c r="G31" s="74"/>
      <c r="H31" s="75"/>
      <c r="I31" s="76"/>
      <c r="J31" s="77"/>
      <c r="K31" s="77"/>
      <c r="L31" s="77"/>
      <c r="M31" s="74"/>
      <c r="N31" s="78"/>
    </row>
    <row r="32" spans="1:16">
      <c r="A32" s="207"/>
      <c r="B32" s="207"/>
      <c r="C32" s="236" t="s">
        <v>11</v>
      </c>
      <c r="D32" s="207"/>
      <c r="E32" s="203">
        <f>N36</f>
        <v>102000000</v>
      </c>
      <c r="F32" s="109" t="s">
        <v>13</v>
      </c>
      <c r="G32" s="102"/>
      <c r="H32" s="103">
        <v>3300000</v>
      </c>
      <c r="I32" s="99"/>
      <c r="J32" s="110"/>
      <c r="K32" s="99" t="s">
        <v>95</v>
      </c>
      <c r="L32" s="111">
        <v>12</v>
      </c>
      <c r="M32" s="104" t="s">
        <v>8</v>
      </c>
      <c r="N32" s="105">
        <f>H32*L32</f>
        <v>39600000</v>
      </c>
    </row>
    <row r="33" spans="1:16">
      <c r="A33" s="207"/>
      <c r="B33" s="207"/>
      <c r="C33" s="219"/>
      <c r="D33" s="207"/>
      <c r="E33" s="204"/>
      <c r="F33" s="112" t="s">
        <v>14</v>
      </c>
      <c r="G33" s="85"/>
      <c r="H33" s="86">
        <v>100000</v>
      </c>
      <c r="I33" s="99" t="s">
        <v>95</v>
      </c>
      <c r="J33" s="108">
        <v>2</v>
      </c>
      <c r="K33" s="99" t="s">
        <v>95</v>
      </c>
      <c r="L33" s="89">
        <v>12</v>
      </c>
      <c r="M33" s="90" t="s">
        <v>8</v>
      </c>
      <c r="N33" s="91">
        <f>H33*J33*L33</f>
        <v>2400000</v>
      </c>
    </row>
    <row r="34" spans="1:16">
      <c r="A34" s="207"/>
      <c r="B34" s="207"/>
      <c r="C34" s="219"/>
      <c r="D34" s="207"/>
      <c r="E34" s="204"/>
      <c r="F34" s="112" t="s">
        <v>15</v>
      </c>
      <c r="G34" s="85"/>
      <c r="H34" s="86">
        <v>3000000</v>
      </c>
      <c r="I34" s="99"/>
      <c r="J34" s="108"/>
      <c r="K34" s="99" t="s">
        <v>95</v>
      </c>
      <c r="L34" s="89">
        <v>12</v>
      </c>
      <c r="M34" s="90" t="s">
        <v>8</v>
      </c>
      <c r="N34" s="91">
        <f>H34*L34</f>
        <v>36000000</v>
      </c>
    </row>
    <row r="35" spans="1:16">
      <c r="A35" s="207"/>
      <c r="B35" s="207"/>
      <c r="C35" s="219"/>
      <c r="D35" s="207"/>
      <c r="E35" s="204"/>
      <c r="F35" s="112" t="s">
        <v>12</v>
      </c>
      <c r="G35" s="85"/>
      <c r="H35" s="86">
        <v>2000000</v>
      </c>
      <c r="I35" s="99" t="s">
        <v>95</v>
      </c>
      <c r="J35" s="108">
        <v>1</v>
      </c>
      <c r="K35" s="99" t="s">
        <v>95</v>
      </c>
      <c r="L35" s="89">
        <v>12</v>
      </c>
      <c r="M35" s="90" t="s">
        <v>8</v>
      </c>
      <c r="N35" s="91">
        <f>H35*J35*L35</f>
        <v>24000000</v>
      </c>
      <c r="O35" s="8"/>
    </row>
    <row r="36" spans="1:16">
      <c r="A36" s="207"/>
      <c r="B36" s="207"/>
      <c r="C36" s="219"/>
      <c r="D36" s="207"/>
      <c r="E36" s="204"/>
      <c r="F36" s="113"/>
      <c r="G36" s="5"/>
      <c r="H36" s="93"/>
      <c r="I36" s="94"/>
      <c r="J36" s="7"/>
      <c r="K36" s="7"/>
      <c r="L36" s="97" t="s">
        <v>9</v>
      </c>
      <c r="M36" s="96"/>
      <c r="N36" s="98">
        <f>SUM(N32:N35)</f>
        <v>102000000</v>
      </c>
    </row>
    <row r="37" spans="1:16">
      <c r="A37" s="207"/>
      <c r="B37" s="207"/>
      <c r="C37" s="219" t="s">
        <v>16</v>
      </c>
      <c r="D37" s="207"/>
      <c r="E37" s="205">
        <f>N38</f>
        <v>102000000</v>
      </c>
      <c r="F37" s="109" t="s">
        <v>80</v>
      </c>
      <c r="G37" s="102"/>
      <c r="H37" s="103">
        <v>8500000</v>
      </c>
      <c r="I37" s="99" t="s">
        <v>95</v>
      </c>
      <c r="J37" s="110"/>
      <c r="K37" s="99" t="s">
        <v>95</v>
      </c>
      <c r="L37" s="111">
        <v>12</v>
      </c>
      <c r="M37" s="104" t="s">
        <v>8</v>
      </c>
      <c r="N37" s="105">
        <f>H37*L37</f>
        <v>102000000</v>
      </c>
    </row>
    <row r="38" spans="1:16">
      <c r="A38" s="207"/>
      <c r="B38" s="207"/>
      <c r="C38" s="219"/>
      <c r="D38" s="207"/>
      <c r="E38" s="206"/>
      <c r="F38" s="113"/>
      <c r="G38" s="5"/>
      <c r="H38" s="93"/>
      <c r="I38" s="94"/>
      <c r="J38" s="7"/>
      <c r="K38" s="7"/>
      <c r="L38" s="97" t="s">
        <v>9</v>
      </c>
      <c r="M38" s="96"/>
      <c r="N38" s="98">
        <f>SUM(N37:N37)</f>
        <v>102000000</v>
      </c>
    </row>
    <row r="39" spans="1:16">
      <c r="A39" s="207"/>
      <c r="B39" s="207"/>
      <c r="C39" s="219" t="s">
        <v>17</v>
      </c>
      <c r="D39" s="207"/>
      <c r="E39" s="203">
        <f>N55</f>
        <v>179010000</v>
      </c>
      <c r="F39" s="85" t="s">
        <v>18</v>
      </c>
      <c r="G39" s="85"/>
      <c r="H39" s="86"/>
      <c r="I39" s="99"/>
      <c r="J39" s="114"/>
      <c r="K39" s="114"/>
      <c r="L39" s="114"/>
      <c r="M39" s="85"/>
      <c r="N39" s="91">
        <f>SUM(N40:N42)</f>
        <v>93800000</v>
      </c>
    </row>
    <row r="40" spans="1:16">
      <c r="A40" s="207"/>
      <c r="B40" s="207"/>
      <c r="C40" s="219"/>
      <c r="D40" s="207"/>
      <c r="E40" s="203"/>
      <c r="F40" s="115" t="s">
        <v>237</v>
      </c>
      <c r="G40" s="85"/>
      <c r="H40" s="86">
        <v>3300000</v>
      </c>
      <c r="I40" s="99"/>
      <c r="J40" s="114"/>
      <c r="K40" s="99" t="s">
        <v>95</v>
      </c>
      <c r="L40" s="108">
        <v>2</v>
      </c>
      <c r="M40" s="90" t="s">
        <v>8</v>
      </c>
      <c r="N40" s="91">
        <f>H40*L40</f>
        <v>6600000</v>
      </c>
    </row>
    <row r="41" spans="1:16">
      <c r="A41" s="207"/>
      <c r="B41" s="207"/>
      <c r="C41" s="219"/>
      <c r="D41" s="207"/>
      <c r="E41" s="203"/>
      <c r="F41" s="115" t="s">
        <v>238</v>
      </c>
      <c r="G41" s="85"/>
      <c r="H41" s="86">
        <v>10000</v>
      </c>
      <c r="I41" s="99" t="s">
        <v>95</v>
      </c>
      <c r="J41" s="88">
        <v>600</v>
      </c>
      <c r="K41" s="99" t="s">
        <v>95</v>
      </c>
      <c r="L41" s="108">
        <v>2</v>
      </c>
      <c r="M41" s="90" t="s">
        <v>8</v>
      </c>
      <c r="N41" s="91">
        <f>H41*J41*L41</f>
        <v>12000000</v>
      </c>
    </row>
    <row r="42" spans="1:16">
      <c r="A42" s="207"/>
      <c r="B42" s="207"/>
      <c r="C42" s="219"/>
      <c r="D42" s="207"/>
      <c r="E42" s="204"/>
      <c r="F42" s="115" t="s">
        <v>19</v>
      </c>
      <c r="G42" s="85"/>
      <c r="H42" s="86">
        <v>100000</v>
      </c>
      <c r="I42" s="99" t="s">
        <v>95</v>
      </c>
      <c r="J42" s="88">
        <v>376</v>
      </c>
      <c r="K42" s="99" t="s">
        <v>95</v>
      </c>
      <c r="L42" s="108">
        <v>2</v>
      </c>
      <c r="M42" s="90" t="s">
        <v>8</v>
      </c>
      <c r="N42" s="91">
        <f>H42*J42*L42</f>
        <v>75200000</v>
      </c>
    </row>
    <row r="43" spans="1:16">
      <c r="A43" s="207"/>
      <c r="B43" s="207"/>
      <c r="C43" s="219"/>
      <c r="D43" s="207"/>
      <c r="E43" s="204"/>
      <c r="F43" s="85" t="s">
        <v>20</v>
      </c>
      <c r="G43" s="85"/>
      <c r="H43" s="86"/>
      <c r="I43" s="99"/>
      <c r="J43" s="88"/>
      <c r="K43" s="90"/>
      <c r="L43" s="108"/>
      <c r="M43" s="90"/>
      <c r="N43" s="91">
        <f>SUM(N44:N46)</f>
        <v>31560000</v>
      </c>
      <c r="O43" s="8"/>
    </row>
    <row r="44" spans="1:16" s="8" customFormat="1">
      <c r="A44" s="207"/>
      <c r="B44" s="207"/>
      <c r="C44" s="219"/>
      <c r="D44" s="207"/>
      <c r="E44" s="204"/>
      <c r="F44" s="115" t="s">
        <v>237</v>
      </c>
      <c r="G44" s="85"/>
      <c r="H44" s="86">
        <v>200000</v>
      </c>
      <c r="I44" s="99"/>
      <c r="J44" s="114"/>
      <c r="K44" s="99" t="s">
        <v>95</v>
      </c>
      <c r="L44" s="108">
        <v>6</v>
      </c>
      <c r="M44" s="90" t="s">
        <v>8</v>
      </c>
      <c r="N44" s="91">
        <f>H44*L44</f>
        <v>1200000</v>
      </c>
      <c r="P44" s="2"/>
    </row>
    <row r="45" spans="1:16" s="8" customFormat="1">
      <c r="A45" s="207"/>
      <c r="B45" s="207"/>
      <c r="C45" s="219"/>
      <c r="D45" s="207"/>
      <c r="E45" s="204"/>
      <c r="F45" s="115" t="s">
        <v>238</v>
      </c>
      <c r="G45" s="85"/>
      <c r="H45" s="86">
        <v>8000</v>
      </c>
      <c r="I45" s="99" t="s">
        <v>95</v>
      </c>
      <c r="J45" s="88">
        <v>70</v>
      </c>
      <c r="K45" s="99" t="s">
        <v>95</v>
      </c>
      <c r="L45" s="108">
        <v>6</v>
      </c>
      <c r="M45" s="90" t="s">
        <v>8</v>
      </c>
      <c r="N45" s="91">
        <f>H45*J45*L45</f>
        <v>3360000</v>
      </c>
      <c r="P45" s="2"/>
    </row>
    <row r="46" spans="1:16" s="8" customFormat="1">
      <c r="A46" s="207"/>
      <c r="B46" s="207"/>
      <c r="C46" s="219"/>
      <c r="D46" s="207"/>
      <c r="E46" s="204"/>
      <c r="F46" s="115" t="s">
        <v>19</v>
      </c>
      <c r="G46" s="85"/>
      <c r="H46" s="86">
        <v>100000</v>
      </c>
      <c r="I46" s="99" t="s">
        <v>95</v>
      </c>
      <c r="J46" s="88">
        <v>45</v>
      </c>
      <c r="K46" s="99" t="s">
        <v>95</v>
      </c>
      <c r="L46" s="108">
        <v>6</v>
      </c>
      <c r="M46" s="90" t="s">
        <v>8</v>
      </c>
      <c r="N46" s="91">
        <f>H46*J46*L46</f>
        <v>27000000</v>
      </c>
      <c r="O46"/>
      <c r="P46" s="2"/>
    </row>
    <row r="47" spans="1:16">
      <c r="A47" s="207"/>
      <c r="B47" s="207"/>
      <c r="C47" s="219"/>
      <c r="D47" s="207"/>
      <c r="E47" s="204"/>
      <c r="F47" s="85" t="s">
        <v>24</v>
      </c>
      <c r="G47" s="85"/>
      <c r="H47" s="86">
        <v>800000</v>
      </c>
      <c r="I47" s="99" t="s">
        <v>95</v>
      </c>
      <c r="J47" s="88"/>
      <c r="K47" s="99" t="s">
        <v>95</v>
      </c>
      <c r="L47" s="108">
        <v>50</v>
      </c>
      <c r="M47" s="90" t="s">
        <v>8</v>
      </c>
      <c r="N47" s="91">
        <f>H47*L47</f>
        <v>40000000</v>
      </c>
    </row>
    <row r="48" spans="1:16">
      <c r="A48" s="207"/>
      <c r="B48" s="207"/>
      <c r="C48" s="219"/>
      <c r="D48" s="207"/>
      <c r="E48" s="204"/>
      <c r="F48" s="85" t="s">
        <v>21</v>
      </c>
      <c r="G48" s="85"/>
      <c r="H48" s="86"/>
      <c r="I48" s="99"/>
      <c r="J48" s="114"/>
      <c r="K48" s="114"/>
      <c r="L48" s="114"/>
      <c r="M48" s="85"/>
      <c r="N48" s="91">
        <f>SUM(N49:N54)</f>
        <v>13650000</v>
      </c>
    </row>
    <row r="49" spans="1:16">
      <c r="A49" s="207"/>
      <c r="B49" s="207"/>
      <c r="C49" s="219"/>
      <c r="D49" s="207"/>
      <c r="E49" s="204"/>
      <c r="F49" s="115" t="s">
        <v>22</v>
      </c>
      <c r="G49" s="85"/>
      <c r="H49" s="86">
        <v>300000</v>
      </c>
      <c r="I49" s="99" t="s">
        <v>95</v>
      </c>
      <c r="J49" s="88">
        <v>3</v>
      </c>
      <c r="K49" s="99" t="s">
        <v>95</v>
      </c>
      <c r="L49" s="108">
        <v>1</v>
      </c>
      <c r="M49" s="90" t="s">
        <v>8</v>
      </c>
      <c r="N49" s="91">
        <f>H49*J49*L49</f>
        <v>900000</v>
      </c>
      <c r="O49" s="8"/>
    </row>
    <row r="50" spans="1:16" s="8" customFormat="1">
      <c r="A50" s="207"/>
      <c r="B50" s="207"/>
      <c r="C50" s="219"/>
      <c r="D50" s="207"/>
      <c r="E50" s="204"/>
      <c r="F50" s="115" t="s">
        <v>239</v>
      </c>
      <c r="G50" s="85"/>
      <c r="H50" s="86">
        <v>3300000</v>
      </c>
      <c r="I50" s="99"/>
      <c r="J50" s="88"/>
      <c r="K50" s="99" t="s">
        <v>95</v>
      </c>
      <c r="L50" s="108">
        <v>1</v>
      </c>
      <c r="M50" s="90" t="s">
        <v>8</v>
      </c>
      <c r="N50" s="91">
        <f>H50*L50</f>
        <v>3300000</v>
      </c>
      <c r="O50" s="3"/>
      <c r="P50" s="2"/>
    </row>
    <row r="51" spans="1:16" s="3" customFormat="1">
      <c r="A51" s="207"/>
      <c r="B51" s="207"/>
      <c r="C51" s="219"/>
      <c r="D51" s="207"/>
      <c r="E51" s="204"/>
      <c r="F51" s="115" t="s">
        <v>86</v>
      </c>
      <c r="G51" s="85"/>
      <c r="H51" s="86">
        <v>1000000</v>
      </c>
      <c r="I51" s="99"/>
      <c r="J51" s="88"/>
      <c r="K51" s="99" t="s">
        <v>95</v>
      </c>
      <c r="L51" s="108">
        <v>1</v>
      </c>
      <c r="M51" s="90" t="s">
        <v>8</v>
      </c>
      <c r="N51" s="91">
        <f>H51*L51</f>
        <v>1000000</v>
      </c>
      <c r="O51"/>
      <c r="P51" s="2"/>
    </row>
    <row r="52" spans="1:16">
      <c r="A52" s="207"/>
      <c r="B52" s="207"/>
      <c r="C52" s="219"/>
      <c r="D52" s="207"/>
      <c r="E52" s="204"/>
      <c r="F52" s="115" t="s">
        <v>88</v>
      </c>
      <c r="G52" s="85"/>
      <c r="H52" s="86">
        <v>300000</v>
      </c>
      <c r="I52" s="99" t="s">
        <v>95</v>
      </c>
      <c r="J52" s="88">
        <v>3</v>
      </c>
      <c r="K52" s="99" t="s">
        <v>95</v>
      </c>
      <c r="L52" s="108">
        <v>1</v>
      </c>
      <c r="M52" s="90" t="s">
        <v>8</v>
      </c>
      <c r="N52" s="91">
        <f>H52*J52*L52</f>
        <v>900000</v>
      </c>
      <c r="O52" s="3"/>
    </row>
    <row r="53" spans="1:16" s="3" customFormat="1">
      <c r="A53" s="207"/>
      <c r="B53" s="207"/>
      <c r="C53" s="219"/>
      <c r="D53" s="207"/>
      <c r="E53" s="204"/>
      <c r="F53" s="115" t="s">
        <v>87</v>
      </c>
      <c r="G53" s="85"/>
      <c r="H53" s="86">
        <v>150000</v>
      </c>
      <c r="I53" s="99"/>
      <c r="J53" s="88"/>
      <c r="K53" s="99" t="s">
        <v>95</v>
      </c>
      <c r="L53" s="116">
        <v>17</v>
      </c>
      <c r="M53" s="90" t="s">
        <v>8</v>
      </c>
      <c r="N53" s="91">
        <f>H53*L53</f>
        <v>2550000</v>
      </c>
      <c r="O53"/>
      <c r="P53" s="2"/>
    </row>
    <row r="54" spans="1:16">
      <c r="A54" s="207"/>
      <c r="B54" s="207"/>
      <c r="C54" s="219"/>
      <c r="D54" s="207"/>
      <c r="E54" s="204"/>
      <c r="F54" s="115" t="s">
        <v>23</v>
      </c>
      <c r="G54" s="85"/>
      <c r="H54" s="86">
        <v>1000000</v>
      </c>
      <c r="I54" s="99"/>
      <c r="J54" s="88"/>
      <c r="K54" s="99" t="s">
        <v>95</v>
      </c>
      <c r="L54" s="108">
        <v>5</v>
      </c>
      <c r="M54" s="90" t="s">
        <v>8</v>
      </c>
      <c r="N54" s="91">
        <f>H54*L54</f>
        <v>5000000</v>
      </c>
    </row>
    <row r="55" spans="1:16">
      <c r="A55" s="207"/>
      <c r="B55" s="207"/>
      <c r="C55" s="219"/>
      <c r="D55" s="207"/>
      <c r="E55" s="204"/>
      <c r="F55" s="5"/>
      <c r="G55" s="5"/>
      <c r="H55" s="93"/>
      <c r="I55" s="94"/>
      <c r="J55" s="7"/>
      <c r="K55" s="7"/>
      <c r="L55" s="97" t="s">
        <v>9</v>
      </c>
      <c r="M55" s="96"/>
      <c r="N55" s="98">
        <f>N39+N43+N47+N48</f>
        <v>179010000</v>
      </c>
    </row>
    <row r="56" spans="1:16">
      <c r="A56" s="207"/>
      <c r="B56" s="69" t="s">
        <v>25</v>
      </c>
      <c r="C56" s="70"/>
      <c r="D56" s="69"/>
      <c r="E56" s="80">
        <f>SUM(E57:E104)</f>
        <v>178550000</v>
      </c>
      <c r="F56" s="73"/>
      <c r="G56" s="74"/>
      <c r="H56" s="75"/>
      <c r="I56" s="76"/>
      <c r="J56" s="77"/>
      <c r="K56" s="77"/>
      <c r="L56" s="77"/>
      <c r="M56" s="74"/>
      <c r="N56" s="78"/>
    </row>
    <row r="57" spans="1:16">
      <c r="A57" s="207"/>
      <c r="B57" s="207"/>
      <c r="C57" s="219" t="s">
        <v>26</v>
      </c>
      <c r="D57" s="207"/>
      <c r="E57" s="203">
        <f>N59</f>
        <v>51600000</v>
      </c>
      <c r="F57" s="102" t="s">
        <v>27</v>
      </c>
      <c r="G57" s="102"/>
      <c r="H57" s="103">
        <v>1800000</v>
      </c>
      <c r="I57" s="117"/>
      <c r="J57" s="110"/>
      <c r="K57" s="99" t="s">
        <v>95</v>
      </c>
      <c r="L57" s="111">
        <v>12</v>
      </c>
      <c r="M57" s="104" t="s">
        <v>8</v>
      </c>
      <c r="N57" s="105">
        <f>H57*L57</f>
        <v>21600000</v>
      </c>
    </row>
    <row r="58" spans="1:16">
      <c r="A58" s="207"/>
      <c r="B58" s="207"/>
      <c r="C58" s="219"/>
      <c r="D58" s="207"/>
      <c r="E58" s="204"/>
      <c r="F58" s="85" t="s">
        <v>28</v>
      </c>
      <c r="G58" s="85"/>
      <c r="H58" s="86">
        <v>15000000</v>
      </c>
      <c r="I58" s="99"/>
      <c r="J58" s="88"/>
      <c r="K58" s="99" t="s">
        <v>95</v>
      </c>
      <c r="L58" s="108">
        <v>2</v>
      </c>
      <c r="M58" s="90" t="s">
        <v>8</v>
      </c>
      <c r="N58" s="91">
        <f>H58*L58</f>
        <v>30000000</v>
      </c>
    </row>
    <row r="59" spans="1:16">
      <c r="A59" s="207"/>
      <c r="B59" s="207"/>
      <c r="C59" s="219"/>
      <c r="D59" s="207"/>
      <c r="E59" s="204"/>
      <c r="F59" s="5"/>
      <c r="G59" s="5"/>
      <c r="H59" s="93"/>
      <c r="I59" s="94"/>
      <c r="J59" s="7"/>
      <c r="K59" s="7"/>
      <c r="L59" s="97" t="s">
        <v>9</v>
      </c>
      <c r="M59" s="96"/>
      <c r="N59" s="98">
        <f>SUM(N57:N58)</f>
        <v>51600000</v>
      </c>
    </row>
    <row r="60" spans="1:16">
      <c r="A60" s="207"/>
      <c r="B60" s="207"/>
      <c r="C60" s="219" t="s">
        <v>29</v>
      </c>
      <c r="D60" s="207"/>
      <c r="E60" s="203">
        <f>N79</f>
        <v>56580000</v>
      </c>
      <c r="F60" s="102" t="s">
        <v>30</v>
      </c>
      <c r="G60" s="102"/>
      <c r="H60" s="103">
        <v>350000</v>
      </c>
      <c r="I60" s="117"/>
      <c r="J60" s="110"/>
      <c r="K60" s="99" t="s">
        <v>95</v>
      </c>
      <c r="L60" s="111">
        <v>12</v>
      </c>
      <c r="M60" s="104" t="s">
        <v>8</v>
      </c>
      <c r="N60" s="105">
        <f>H60*L60</f>
        <v>4200000</v>
      </c>
    </row>
    <row r="61" spans="1:16">
      <c r="A61" s="207"/>
      <c r="B61" s="207"/>
      <c r="C61" s="219"/>
      <c r="D61" s="207"/>
      <c r="E61" s="204"/>
      <c r="F61" s="85" t="s">
        <v>31</v>
      </c>
      <c r="G61" s="85"/>
      <c r="H61" s="86">
        <v>200000</v>
      </c>
      <c r="I61" s="99"/>
      <c r="J61" s="88"/>
      <c r="K61" s="99" t="s">
        <v>95</v>
      </c>
      <c r="L61" s="89">
        <v>12</v>
      </c>
      <c r="M61" s="90" t="s">
        <v>8</v>
      </c>
      <c r="N61" s="91">
        <f>H61*L61</f>
        <v>2400000</v>
      </c>
    </row>
    <row r="62" spans="1:16">
      <c r="A62" s="207"/>
      <c r="B62" s="207"/>
      <c r="C62" s="219"/>
      <c r="D62" s="207"/>
      <c r="E62" s="204"/>
      <c r="F62" s="85" t="s">
        <v>32</v>
      </c>
      <c r="G62" s="85"/>
      <c r="H62" s="86">
        <v>150000</v>
      </c>
      <c r="I62" s="99"/>
      <c r="J62" s="88"/>
      <c r="K62" s="99" t="s">
        <v>95</v>
      </c>
      <c r="L62" s="89">
        <v>12</v>
      </c>
      <c r="M62" s="90" t="s">
        <v>8</v>
      </c>
      <c r="N62" s="91">
        <f>H62*L62</f>
        <v>1800000</v>
      </c>
    </row>
    <row r="63" spans="1:16">
      <c r="A63" s="207"/>
      <c r="B63" s="207"/>
      <c r="C63" s="219"/>
      <c r="D63" s="207"/>
      <c r="E63" s="204"/>
      <c r="F63" s="85" t="s">
        <v>240</v>
      </c>
      <c r="G63" s="85"/>
      <c r="H63" s="86">
        <v>250000</v>
      </c>
      <c r="I63" s="99" t="s">
        <v>95</v>
      </c>
      <c r="J63" s="108">
        <v>1</v>
      </c>
      <c r="K63" s="99" t="s">
        <v>95</v>
      </c>
      <c r="L63" s="89">
        <v>12</v>
      </c>
      <c r="M63" s="90" t="s">
        <v>8</v>
      </c>
      <c r="N63" s="91">
        <f>H63*J63*L63</f>
        <v>3000000</v>
      </c>
    </row>
    <row r="64" spans="1:16">
      <c r="A64" s="207"/>
      <c r="B64" s="207"/>
      <c r="C64" s="219"/>
      <c r="D64" s="207"/>
      <c r="E64" s="204"/>
      <c r="F64" s="85" t="s">
        <v>241</v>
      </c>
      <c r="G64" s="85"/>
      <c r="H64" s="86">
        <v>50000</v>
      </c>
      <c r="I64" s="99"/>
      <c r="J64" s="88"/>
      <c r="K64" s="99" t="s">
        <v>95</v>
      </c>
      <c r="L64" s="89">
        <v>12</v>
      </c>
      <c r="M64" s="90" t="s">
        <v>8</v>
      </c>
      <c r="N64" s="91">
        <f t="shared" ref="N64:N78" si="3">H64*L64</f>
        <v>600000</v>
      </c>
    </row>
    <row r="65" spans="1:16">
      <c r="A65" s="207"/>
      <c r="B65" s="207"/>
      <c r="C65" s="219"/>
      <c r="D65" s="207"/>
      <c r="E65" s="204"/>
      <c r="F65" s="85" t="s">
        <v>33</v>
      </c>
      <c r="G65" s="85"/>
      <c r="H65" s="86">
        <v>220000</v>
      </c>
      <c r="I65" s="99"/>
      <c r="J65" s="88"/>
      <c r="K65" s="99" t="s">
        <v>95</v>
      </c>
      <c r="L65" s="89">
        <v>12</v>
      </c>
      <c r="M65" s="90" t="s">
        <v>8</v>
      </c>
      <c r="N65" s="91">
        <f t="shared" si="3"/>
        <v>2640000</v>
      </c>
    </row>
    <row r="66" spans="1:16">
      <c r="A66" s="207"/>
      <c r="B66" s="207"/>
      <c r="C66" s="219"/>
      <c r="D66" s="207"/>
      <c r="E66" s="204"/>
      <c r="F66" s="85" t="s">
        <v>34</v>
      </c>
      <c r="G66" s="85"/>
      <c r="H66" s="86">
        <v>100000</v>
      </c>
      <c r="I66" s="99"/>
      <c r="J66" s="88"/>
      <c r="K66" s="99" t="s">
        <v>95</v>
      </c>
      <c r="L66" s="89">
        <v>12</v>
      </c>
      <c r="M66" s="90" t="s">
        <v>8</v>
      </c>
      <c r="N66" s="91">
        <f t="shared" si="3"/>
        <v>1200000</v>
      </c>
    </row>
    <row r="67" spans="1:16">
      <c r="A67" s="207"/>
      <c r="B67" s="207"/>
      <c r="C67" s="219"/>
      <c r="D67" s="207"/>
      <c r="E67" s="204"/>
      <c r="F67" s="85" t="s">
        <v>35</v>
      </c>
      <c r="G67" s="85"/>
      <c r="H67" s="86">
        <v>440000</v>
      </c>
      <c r="I67" s="99"/>
      <c r="J67" s="88"/>
      <c r="K67" s="99" t="s">
        <v>95</v>
      </c>
      <c r="L67" s="89">
        <v>12</v>
      </c>
      <c r="M67" s="90" t="s">
        <v>8</v>
      </c>
      <c r="N67" s="91">
        <f t="shared" si="3"/>
        <v>5280000</v>
      </c>
    </row>
    <row r="68" spans="1:16">
      <c r="A68" s="207"/>
      <c r="B68" s="207"/>
      <c r="C68" s="219"/>
      <c r="D68" s="207"/>
      <c r="E68" s="204"/>
      <c r="F68" s="85" t="s">
        <v>242</v>
      </c>
      <c r="G68" s="85"/>
      <c r="H68" s="86">
        <v>10000</v>
      </c>
      <c r="I68" s="99"/>
      <c r="J68" s="88"/>
      <c r="K68" s="99" t="s">
        <v>95</v>
      </c>
      <c r="L68" s="108">
        <v>12</v>
      </c>
      <c r="M68" s="90" t="s">
        <v>8</v>
      </c>
      <c r="N68" s="91">
        <f t="shared" si="3"/>
        <v>120000</v>
      </c>
    </row>
    <row r="69" spans="1:16">
      <c r="A69" s="207"/>
      <c r="B69" s="207"/>
      <c r="C69" s="219"/>
      <c r="D69" s="207"/>
      <c r="E69" s="204"/>
      <c r="F69" s="85" t="s">
        <v>36</v>
      </c>
      <c r="G69" s="85"/>
      <c r="H69" s="86">
        <v>2500000</v>
      </c>
      <c r="I69" s="99"/>
      <c r="J69" s="88"/>
      <c r="K69" s="99" t="s">
        <v>95</v>
      </c>
      <c r="L69" s="108">
        <v>1</v>
      </c>
      <c r="M69" s="90" t="s">
        <v>8</v>
      </c>
      <c r="N69" s="91">
        <f t="shared" si="3"/>
        <v>2500000</v>
      </c>
      <c r="O69" s="8"/>
    </row>
    <row r="70" spans="1:16" s="8" customFormat="1">
      <c r="A70" s="207"/>
      <c r="B70" s="207"/>
      <c r="C70" s="219"/>
      <c r="D70" s="207"/>
      <c r="E70" s="204"/>
      <c r="F70" s="85" t="s">
        <v>243</v>
      </c>
      <c r="G70" s="85"/>
      <c r="H70" s="86">
        <v>500000</v>
      </c>
      <c r="I70" s="99"/>
      <c r="J70" s="88"/>
      <c r="K70" s="99" t="s">
        <v>95</v>
      </c>
      <c r="L70" s="108">
        <v>2</v>
      </c>
      <c r="M70" s="90" t="s">
        <v>8</v>
      </c>
      <c r="N70" s="91">
        <f t="shared" si="3"/>
        <v>1000000</v>
      </c>
      <c r="P70" s="2"/>
    </row>
    <row r="71" spans="1:16" s="8" customFormat="1">
      <c r="A71" s="207"/>
      <c r="B71" s="207"/>
      <c r="C71" s="219"/>
      <c r="D71" s="207"/>
      <c r="E71" s="204"/>
      <c r="F71" s="85" t="s">
        <v>244</v>
      </c>
      <c r="G71" s="85"/>
      <c r="H71" s="86">
        <v>1500000</v>
      </c>
      <c r="I71" s="99"/>
      <c r="J71" s="88"/>
      <c r="K71" s="99" t="s">
        <v>95</v>
      </c>
      <c r="L71" s="108">
        <v>1</v>
      </c>
      <c r="M71" s="90" t="s">
        <v>8</v>
      </c>
      <c r="N71" s="91">
        <f t="shared" si="3"/>
        <v>1500000</v>
      </c>
      <c r="P71" s="2"/>
    </row>
    <row r="72" spans="1:16" s="8" customFormat="1">
      <c r="A72" s="207"/>
      <c r="B72" s="207"/>
      <c r="C72" s="219"/>
      <c r="D72" s="207"/>
      <c r="E72" s="204"/>
      <c r="F72" s="85" t="s">
        <v>245</v>
      </c>
      <c r="G72" s="85"/>
      <c r="H72" s="86">
        <v>300000</v>
      </c>
      <c r="I72" s="99"/>
      <c r="J72" s="88"/>
      <c r="K72" s="99" t="s">
        <v>95</v>
      </c>
      <c r="L72" s="108">
        <v>3</v>
      </c>
      <c r="M72" s="90" t="s">
        <v>8</v>
      </c>
      <c r="N72" s="91">
        <f t="shared" si="3"/>
        <v>900000</v>
      </c>
      <c r="O72"/>
      <c r="P72" s="2"/>
    </row>
    <row r="73" spans="1:16">
      <c r="A73" s="207"/>
      <c r="B73" s="207"/>
      <c r="C73" s="219"/>
      <c r="D73" s="207"/>
      <c r="E73" s="204"/>
      <c r="F73" s="85" t="s">
        <v>37</v>
      </c>
      <c r="G73" s="85"/>
      <c r="H73" s="86">
        <v>5000000</v>
      </c>
      <c r="I73" s="99"/>
      <c r="J73" s="88"/>
      <c r="K73" s="99" t="s">
        <v>95</v>
      </c>
      <c r="L73" s="108">
        <v>2</v>
      </c>
      <c r="M73" s="90" t="s">
        <v>8</v>
      </c>
      <c r="N73" s="91">
        <f t="shared" si="3"/>
        <v>10000000</v>
      </c>
    </row>
    <row r="74" spans="1:16">
      <c r="A74" s="207"/>
      <c r="B74" s="207"/>
      <c r="C74" s="219"/>
      <c r="D74" s="207"/>
      <c r="E74" s="204"/>
      <c r="F74" s="85" t="s">
        <v>40</v>
      </c>
      <c r="G74" s="85"/>
      <c r="H74" s="86">
        <v>100000</v>
      </c>
      <c r="I74" s="99"/>
      <c r="J74" s="88"/>
      <c r="K74" s="99" t="s">
        <v>95</v>
      </c>
      <c r="L74" s="89">
        <v>12</v>
      </c>
      <c r="M74" s="90" t="s">
        <v>8</v>
      </c>
      <c r="N74" s="91">
        <f t="shared" si="3"/>
        <v>1200000</v>
      </c>
    </row>
    <row r="75" spans="1:16">
      <c r="A75" s="207"/>
      <c r="B75" s="207"/>
      <c r="C75" s="219"/>
      <c r="D75" s="207"/>
      <c r="E75" s="204"/>
      <c r="F75" s="85" t="s">
        <v>39</v>
      </c>
      <c r="G75" s="85"/>
      <c r="H75" s="86">
        <v>170000</v>
      </c>
      <c r="I75" s="99"/>
      <c r="J75" s="88"/>
      <c r="K75" s="99" t="s">
        <v>95</v>
      </c>
      <c r="L75" s="89">
        <v>12</v>
      </c>
      <c r="M75" s="90" t="s">
        <v>8</v>
      </c>
      <c r="N75" s="91">
        <f t="shared" si="3"/>
        <v>2040000</v>
      </c>
    </row>
    <row r="76" spans="1:16">
      <c r="A76" s="207"/>
      <c r="B76" s="207"/>
      <c r="C76" s="219"/>
      <c r="D76" s="207"/>
      <c r="E76" s="204"/>
      <c r="F76" s="85" t="s">
        <v>246</v>
      </c>
      <c r="G76" s="85"/>
      <c r="H76" s="86">
        <v>550000</v>
      </c>
      <c r="I76" s="99"/>
      <c r="J76" s="88"/>
      <c r="K76" s="99" t="s">
        <v>95</v>
      </c>
      <c r="L76" s="89">
        <v>12</v>
      </c>
      <c r="M76" s="90" t="s">
        <v>8</v>
      </c>
      <c r="N76" s="91">
        <f t="shared" si="3"/>
        <v>6600000</v>
      </c>
    </row>
    <row r="77" spans="1:16" s="8" customFormat="1">
      <c r="A77" s="207"/>
      <c r="B77" s="207"/>
      <c r="C77" s="219"/>
      <c r="D77" s="207"/>
      <c r="E77" s="204"/>
      <c r="F77" s="85" t="s">
        <v>247</v>
      </c>
      <c r="G77" s="85"/>
      <c r="H77" s="86">
        <v>200000</v>
      </c>
      <c r="I77" s="99"/>
      <c r="J77" s="88"/>
      <c r="K77" s="99" t="s">
        <v>95</v>
      </c>
      <c r="L77" s="89">
        <v>12</v>
      </c>
      <c r="M77" s="90" t="s">
        <v>8</v>
      </c>
      <c r="N77" s="91">
        <f t="shared" si="3"/>
        <v>2400000</v>
      </c>
      <c r="P77" s="2"/>
    </row>
    <row r="78" spans="1:16" s="8" customFormat="1">
      <c r="A78" s="207"/>
      <c r="B78" s="207"/>
      <c r="C78" s="219"/>
      <c r="D78" s="207"/>
      <c r="E78" s="204"/>
      <c r="F78" s="85" t="s">
        <v>38</v>
      </c>
      <c r="G78" s="85"/>
      <c r="H78" s="86">
        <v>600000</v>
      </c>
      <c r="I78" s="99"/>
      <c r="J78" s="88"/>
      <c r="K78" s="99" t="s">
        <v>95</v>
      </c>
      <c r="L78" s="89">
        <v>12</v>
      </c>
      <c r="M78" s="90" t="s">
        <v>8</v>
      </c>
      <c r="N78" s="91">
        <f t="shared" si="3"/>
        <v>7200000</v>
      </c>
      <c r="P78" s="2"/>
    </row>
    <row r="79" spans="1:16">
      <c r="A79" s="207"/>
      <c r="B79" s="207"/>
      <c r="C79" s="219"/>
      <c r="D79" s="207"/>
      <c r="E79" s="204"/>
      <c r="F79" s="5"/>
      <c r="G79" s="5"/>
      <c r="H79" s="93"/>
      <c r="I79" s="94"/>
      <c r="J79" s="7"/>
      <c r="K79" s="7"/>
      <c r="L79" s="97" t="s">
        <v>9</v>
      </c>
      <c r="M79" s="96"/>
      <c r="N79" s="98">
        <f>SUM(N60:N78)</f>
        <v>56580000</v>
      </c>
    </row>
    <row r="80" spans="1:16">
      <c r="A80" s="207"/>
      <c r="B80" s="207"/>
      <c r="C80" s="219" t="s">
        <v>41</v>
      </c>
      <c r="D80" s="207"/>
      <c r="E80" s="203">
        <f>N83</f>
        <v>19020000</v>
      </c>
      <c r="F80" s="102" t="s">
        <v>42</v>
      </c>
      <c r="G80" s="102"/>
      <c r="H80" s="86">
        <v>550000</v>
      </c>
      <c r="I80" s="99"/>
      <c r="J80" s="88"/>
      <c r="K80" s="99" t="s">
        <v>95</v>
      </c>
      <c r="L80" s="89">
        <v>12</v>
      </c>
      <c r="M80" s="90" t="s">
        <v>8</v>
      </c>
      <c r="N80" s="91">
        <f>H80*L80</f>
        <v>6600000</v>
      </c>
    </row>
    <row r="81" spans="1:16">
      <c r="A81" s="207"/>
      <c r="B81" s="207"/>
      <c r="C81" s="219"/>
      <c r="D81" s="207"/>
      <c r="E81" s="204"/>
      <c r="F81" s="85" t="s">
        <v>43</v>
      </c>
      <c r="G81" s="85"/>
      <c r="H81" s="86">
        <v>1000000</v>
      </c>
      <c r="I81" s="99"/>
      <c r="J81" s="88"/>
      <c r="K81" s="99" t="s">
        <v>95</v>
      </c>
      <c r="L81" s="89">
        <v>12</v>
      </c>
      <c r="M81" s="90" t="s">
        <v>8</v>
      </c>
      <c r="N81" s="91">
        <f>H81*L81</f>
        <v>12000000</v>
      </c>
    </row>
    <row r="82" spans="1:16" s="8" customFormat="1">
      <c r="A82" s="207"/>
      <c r="B82" s="207"/>
      <c r="C82" s="219"/>
      <c r="D82" s="207"/>
      <c r="E82" s="204"/>
      <c r="F82" s="85" t="s">
        <v>248</v>
      </c>
      <c r="G82" s="85"/>
      <c r="H82" s="86">
        <v>35000</v>
      </c>
      <c r="I82" s="99"/>
      <c r="J82" s="88"/>
      <c r="K82" s="99" t="s">
        <v>95</v>
      </c>
      <c r="L82" s="89">
        <v>12</v>
      </c>
      <c r="M82" s="90" t="s">
        <v>8</v>
      </c>
      <c r="N82" s="91">
        <f>H82*L82</f>
        <v>420000</v>
      </c>
      <c r="P82" s="2"/>
    </row>
    <row r="83" spans="1:16">
      <c r="A83" s="207"/>
      <c r="B83" s="207"/>
      <c r="C83" s="219"/>
      <c r="D83" s="207"/>
      <c r="E83" s="204"/>
      <c r="F83" s="5"/>
      <c r="G83" s="5"/>
      <c r="H83" s="93"/>
      <c r="I83" s="94"/>
      <c r="J83" s="7"/>
      <c r="K83" s="7"/>
      <c r="L83" s="97" t="s">
        <v>9</v>
      </c>
      <c r="M83" s="96"/>
      <c r="N83" s="98">
        <f>SUM(N80:N82)</f>
        <v>19020000</v>
      </c>
    </row>
    <row r="84" spans="1:16">
      <c r="A84" s="207"/>
      <c r="B84" s="207"/>
      <c r="C84" s="219" t="s">
        <v>44</v>
      </c>
      <c r="D84" s="207"/>
      <c r="E84" s="203">
        <f>N98</f>
        <v>14150000</v>
      </c>
      <c r="F84" s="102" t="s">
        <v>45</v>
      </c>
      <c r="G84" s="102"/>
      <c r="H84" s="103">
        <v>210000</v>
      </c>
      <c r="I84" s="117"/>
      <c r="J84" s="110"/>
      <c r="K84" s="99" t="s">
        <v>95</v>
      </c>
      <c r="L84" s="118">
        <v>2</v>
      </c>
      <c r="M84" s="104" t="s">
        <v>8</v>
      </c>
      <c r="N84" s="105">
        <f t="shared" ref="N84:N97" si="4">H84*L84</f>
        <v>420000</v>
      </c>
    </row>
    <row r="85" spans="1:16">
      <c r="A85" s="207"/>
      <c r="B85" s="207"/>
      <c r="C85" s="219"/>
      <c r="D85" s="207"/>
      <c r="E85" s="204"/>
      <c r="F85" s="85" t="s">
        <v>46</v>
      </c>
      <c r="G85" s="85"/>
      <c r="H85" s="86">
        <v>250000</v>
      </c>
      <c r="I85" s="99"/>
      <c r="J85" s="88"/>
      <c r="K85" s="99" t="s">
        <v>95</v>
      </c>
      <c r="L85" s="119">
        <v>3</v>
      </c>
      <c r="M85" s="90" t="s">
        <v>8</v>
      </c>
      <c r="N85" s="91">
        <f t="shared" si="4"/>
        <v>750000</v>
      </c>
    </row>
    <row r="86" spans="1:16">
      <c r="A86" s="207"/>
      <c r="B86" s="207"/>
      <c r="C86" s="219"/>
      <c r="D86" s="207"/>
      <c r="E86" s="204"/>
      <c r="F86" s="85" t="s">
        <v>47</v>
      </c>
      <c r="G86" s="85"/>
      <c r="H86" s="86">
        <v>500000</v>
      </c>
      <c r="I86" s="99"/>
      <c r="J86" s="88"/>
      <c r="K86" s="99" t="s">
        <v>95</v>
      </c>
      <c r="L86" s="119">
        <v>2</v>
      </c>
      <c r="M86" s="90" t="s">
        <v>8</v>
      </c>
      <c r="N86" s="91">
        <f t="shared" si="4"/>
        <v>1000000</v>
      </c>
    </row>
    <row r="87" spans="1:16">
      <c r="A87" s="207"/>
      <c r="B87" s="207"/>
      <c r="C87" s="219"/>
      <c r="D87" s="207"/>
      <c r="E87" s="204"/>
      <c r="F87" s="85" t="s">
        <v>48</v>
      </c>
      <c r="G87" s="85"/>
      <c r="H87" s="86">
        <v>50000</v>
      </c>
      <c r="I87" s="99"/>
      <c r="J87" s="88"/>
      <c r="K87" s="99" t="s">
        <v>95</v>
      </c>
      <c r="L87" s="108">
        <v>1</v>
      </c>
      <c r="M87" s="90" t="s">
        <v>8</v>
      </c>
      <c r="N87" s="91">
        <f t="shared" si="4"/>
        <v>50000</v>
      </c>
      <c r="O87" s="3"/>
    </row>
    <row r="88" spans="1:16" s="3" customFormat="1">
      <c r="A88" s="207"/>
      <c r="B88" s="207"/>
      <c r="C88" s="219"/>
      <c r="D88" s="207"/>
      <c r="E88" s="204"/>
      <c r="F88" s="85" t="s">
        <v>249</v>
      </c>
      <c r="G88" s="85"/>
      <c r="H88" s="86">
        <v>50000</v>
      </c>
      <c r="I88" s="99"/>
      <c r="J88" s="88"/>
      <c r="K88" s="99" t="s">
        <v>95</v>
      </c>
      <c r="L88" s="108">
        <v>1</v>
      </c>
      <c r="M88" s="90" t="s">
        <v>8</v>
      </c>
      <c r="N88" s="91">
        <f t="shared" si="4"/>
        <v>50000</v>
      </c>
      <c r="O88"/>
      <c r="P88" s="2"/>
    </row>
    <row r="89" spans="1:16">
      <c r="A89" s="207"/>
      <c r="B89" s="207"/>
      <c r="C89" s="219"/>
      <c r="D89" s="207"/>
      <c r="E89" s="204"/>
      <c r="F89" s="85" t="s">
        <v>49</v>
      </c>
      <c r="G89" s="85"/>
      <c r="H89" s="86">
        <v>3000000</v>
      </c>
      <c r="I89" s="99"/>
      <c r="J89" s="88"/>
      <c r="K89" s="99" t="s">
        <v>95</v>
      </c>
      <c r="L89" s="108">
        <v>2</v>
      </c>
      <c r="M89" s="90" t="s">
        <v>8</v>
      </c>
      <c r="N89" s="91">
        <f t="shared" si="4"/>
        <v>6000000</v>
      </c>
      <c r="O89" s="8"/>
    </row>
    <row r="90" spans="1:16" s="8" customFormat="1">
      <c r="A90" s="207"/>
      <c r="B90" s="207"/>
      <c r="C90" s="219"/>
      <c r="D90" s="207"/>
      <c r="E90" s="204"/>
      <c r="F90" s="85" t="s">
        <v>250</v>
      </c>
      <c r="G90" s="85"/>
      <c r="H90" s="86">
        <v>2000000</v>
      </c>
      <c r="I90" s="99"/>
      <c r="J90" s="88"/>
      <c r="K90" s="99" t="s">
        <v>95</v>
      </c>
      <c r="L90" s="108">
        <v>1</v>
      </c>
      <c r="M90" s="90" t="s">
        <v>8</v>
      </c>
      <c r="N90" s="91">
        <f t="shared" si="4"/>
        <v>2000000</v>
      </c>
      <c r="O90"/>
      <c r="P90" s="2"/>
    </row>
    <row r="91" spans="1:16">
      <c r="A91" s="207"/>
      <c r="B91" s="207"/>
      <c r="C91" s="219"/>
      <c r="D91" s="207"/>
      <c r="E91" s="204"/>
      <c r="F91" s="85" t="s">
        <v>50</v>
      </c>
      <c r="G91" s="85"/>
      <c r="H91" s="86">
        <v>600000</v>
      </c>
      <c r="I91" s="99"/>
      <c r="J91" s="88"/>
      <c r="K91" s="99" t="s">
        <v>95</v>
      </c>
      <c r="L91" s="108">
        <v>1</v>
      </c>
      <c r="M91" s="90" t="s">
        <v>8</v>
      </c>
      <c r="N91" s="91">
        <f t="shared" si="4"/>
        <v>600000</v>
      </c>
      <c r="O91" s="3"/>
    </row>
    <row r="92" spans="1:16" s="3" customFormat="1">
      <c r="A92" s="207"/>
      <c r="B92" s="207"/>
      <c r="C92" s="219"/>
      <c r="D92" s="207"/>
      <c r="E92" s="204"/>
      <c r="F92" s="85" t="s">
        <v>92</v>
      </c>
      <c r="G92" s="85"/>
      <c r="H92" s="86">
        <v>100000</v>
      </c>
      <c r="I92" s="99"/>
      <c r="J92" s="88"/>
      <c r="K92" s="99" t="s">
        <v>95</v>
      </c>
      <c r="L92" s="89">
        <v>12</v>
      </c>
      <c r="M92" s="90" t="s">
        <v>8</v>
      </c>
      <c r="N92" s="91">
        <f t="shared" si="4"/>
        <v>1200000</v>
      </c>
      <c r="P92" s="2"/>
    </row>
    <row r="93" spans="1:16" s="3" customFormat="1">
      <c r="A93" s="207"/>
      <c r="B93" s="207"/>
      <c r="C93" s="219"/>
      <c r="D93" s="207"/>
      <c r="E93" s="204"/>
      <c r="F93" s="85" t="s">
        <v>251</v>
      </c>
      <c r="G93" s="85"/>
      <c r="H93" s="86">
        <v>20000</v>
      </c>
      <c r="I93" s="99"/>
      <c r="J93" s="88"/>
      <c r="K93" s="99" t="s">
        <v>95</v>
      </c>
      <c r="L93" s="89">
        <v>24</v>
      </c>
      <c r="M93" s="90" t="s">
        <v>8</v>
      </c>
      <c r="N93" s="91">
        <f t="shared" si="4"/>
        <v>480000</v>
      </c>
      <c r="O93"/>
      <c r="P93" s="2"/>
    </row>
    <row r="94" spans="1:16">
      <c r="A94" s="207"/>
      <c r="B94" s="207"/>
      <c r="C94" s="219"/>
      <c r="D94" s="207"/>
      <c r="E94" s="204"/>
      <c r="F94" s="85" t="s">
        <v>252</v>
      </c>
      <c r="G94" s="85"/>
      <c r="H94" s="86">
        <v>25000</v>
      </c>
      <c r="I94" s="99"/>
      <c r="J94" s="88"/>
      <c r="K94" s="99" t="s">
        <v>95</v>
      </c>
      <c r="L94" s="89">
        <v>12</v>
      </c>
      <c r="M94" s="90" t="s">
        <v>8</v>
      </c>
      <c r="N94" s="91">
        <f t="shared" si="4"/>
        <v>300000</v>
      </c>
      <c r="O94" s="8"/>
    </row>
    <row r="95" spans="1:16" s="8" customFormat="1">
      <c r="A95" s="207"/>
      <c r="B95" s="207"/>
      <c r="C95" s="219"/>
      <c r="D95" s="207"/>
      <c r="E95" s="204"/>
      <c r="F95" s="85" t="s">
        <v>253</v>
      </c>
      <c r="G95" s="85"/>
      <c r="H95" s="86">
        <v>500000</v>
      </c>
      <c r="I95" s="99"/>
      <c r="J95" s="88"/>
      <c r="K95" s="99" t="s">
        <v>95</v>
      </c>
      <c r="L95" s="108">
        <v>1</v>
      </c>
      <c r="M95" s="90" t="s">
        <v>8</v>
      </c>
      <c r="N95" s="91">
        <f t="shared" si="4"/>
        <v>500000</v>
      </c>
      <c r="P95" s="2"/>
    </row>
    <row r="96" spans="1:16" s="8" customFormat="1">
      <c r="A96" s="207"/>
      <c r="B96" s="207"/>
      <c r="C96" s="219"/>
      <c r="D96" s="207"/>
      <c r="E96" s="204"/>
      <c r="F96" s="85" t="s">
        <v>254</v>
      </c>
      <c r="G96" s="85"/>
      <c r="H96" s="86">
        <v>300000</v>
      </c>
      <c r="I96" s="99"/>
      <c r="J96" s="88"/>
      <c r="K96" s="99" t="s">
        <v>95</v>
      </c>
      <c r="L96" s="108">
        <v>1</v>
      </c>
      <c r="M96" s="90" t="s">
        <v>8</v>
      </c>
      <c r="N96" s="91">
        <f t="shared" si="4"/>
        <v>300000</v>
      </c>
      <c r="P96" s="2"/>
    </row>
    <row r="97" spans="1:16" s="8" customFormat="1">
      <c r="A97" s="207"/>
      <c r="B97" s="207"/>
      <c r="C97" s="219"/>
      <c r="D97" s="207"/>
      <c r="E97" s="204"/>
      <c r="F97" s="85" t="s">
        <v>255</v>
      </c>
      <c r="G97" s="85"/>
      <c r="H97" s="86">
        <v>500000</v>
      </c>
      <c r="I97" s="99"/>
      <c r="J97" s="88"/>
      <c r="K97" s="99" t="s">
        <v>95</v>
      </c>
      <c r="L97" s="108">
        <v>1</v>
      </c>
      <c r="M97" s="90" t="s">
        <v>8</v>
      </c>
      <c r="N97" s="91">
        <f t="shared" si="4"/>
        <v>500000</v>
      </c>
      <c r="P97" s="2"/>
    </row>
    <row r="98" spans="1:16">
      <c r="A98" s="207"/>
      <c r="B98" s="207"/>
      <c r="C98" s="219"/>
      <c r="D98" s="207"/>
      <c r="E98" s="204"/>
      <c r="F98" s="5"/>
      <c r="G98" s="5"/>
      <c r="H98" s="93"/>
      <c r="I98" s="94"/>
      <c r="J98" s="7"/>
      <c r="K98" s="7"/>
      <c r="L98" s="97" t="s">
        <v>9</v>
      </c>
      <c r="M98" s="96"/>
      <c r="N98" s="98">
        <f>SUM(N84:N97)</f>
        <v>14150000</v>
      </c>
    </row>
    <row r="99" spans="1:16">
      <c r="A99" s="207"/>
      <c r="B99" s="207"/>
      <c r="C99" s="219" t="s">
        <v>51</v>
      </c>
      <c r="D99" s="207"/>
      <c r="E99" s="203">
        <f>N101</f>
        <v>14400000</v>
      </c>
      <c r="F99" s="102" t="s">
        <v>52</v>
      </c>
      <c r="G99" s="102"/>
      <c r="H99" s="103">
        <v>1000000</v>
      </c>
      <c r="I99" s="117"/>
      <c r="J99" s="110"/>
      <c r="K99" s="99" t="s">
        <v>95</v>
      </c>
      <c r="L99" s="111">
        <v>12</v>
      </c>
      <c r="M99" s="104" t="s">
        <v>8</v>
      </c>
      <c r="N99" s="105">
        <f>H99*L99</f>
        <v>12000000</v>
      </c>
    </row>
    <row r="100" spans="1:16">
      <c r="A100" s="207"/>
      <c r="B100" s="207"/>
      <c r="C100" s="219"/>
      <c r="D100" s="207"/>
      <c r="E100" s="204"/>
      <c r="F100" s="85" t="s">
        <v>53</v>
      </c>
      <c r="G100" s="85"/>
      <c r="H100" s="86">
        <v>200000</v>
      </c>
      <c r="I100" s="99"/>
      <c r="J100" s="88"/>
      <c r="K100" s="99" t="s">
        <v>95</v>
      </c>
      <c r="L100" s="89">
        <v>12</v>
      </c>
      <c r="M100" s="90" t="s">
        <v>8</v>
      </c>
      <c r="N100" s="91">
        <f>H100*L100</f>
        <v>2400000</v>
      </c>
    </row>
    <row r="101" spans="1:16">
      <c r="A101" s="207"/>
      <c r="B101" s="207"/>
      <c r="C101" s="219"/>
      <c r="D101" s="207"/>
      <c r="E101" s="204"/>
      <c r="F101" s="5"/>
      <c r="G101" s="5"/>
      <c r="H101" s="93"/>
      <c r="I101" s="94"/>
      <c r="J101" s="7"/>
      <c r="K101" s="7"/>
      <c r="L101" s="97" t="s">
        <v>9</v>
      </c>
      <c r="M101" s="96"/>
      <c r="N101" s="98">
        <f>SUM(N99:N100)</f>
        <v>14400000</v>
      </c>
    </row>
    <row r="102" spans="1:16">
      <c r="A102" s="207"/>
      <c r="B102" s="207"/>
      <c r="C102" s="219" t="s">
        <v>74</v>
      </c>
      <c r="D102" s="207"/>
      <c r="E102" s="203">
        <f>N104</f>
        <v>22800000</v>
      </c>
      <c r="F102" s="109" t="s">
        <v>256</v>
      </c>
      <c r="G102" s="102"/>
      <c r="H102" s="103">
        <v>1200000</v>
      </c>
      <c r="I102" s="117"/>
      <c r="J102" s="110"/>
      <c r="K102" s="99" t="s">
        <v>95</v>
      </c>
      <c r="L102" s="111">
        <v>12</v>
      </c>
      <c r="M102" s="104" t="s">
        <v>8</v>
      </c>
      <c r="N102" s="105">
        <f>H102*L102</f>
        <v>14400000</v>
      </c>
      <c r="O102" s="8"/>
    </row>
    <row r="103" spans="1:16" s="8" customFormat="1">
      <c r="A103" s="207"/>
      <c r="B103" s="207"/>
      <c r="C103" s="219"/>
      <c r="D103" s="207"/>
      <c r="E103" s="203"/>
      <c r="F103" s="112" t="s">
        <v>257</v>
      </c>
      <c r="G103" s="85"/>
      <c r="H103" s="86">
        <v>700000</v>
      </c>
      <c r="I103" s="99"/>
      <c r="J103" s="88"/>
      <c r="K103" s="99" t="s">
        <v>95</v>
      </c>
      <c r="L103" s="89">
        <v>12</v>
      </c>
      <c r="M103" s="90" t="s">
        <v>8</v>
      </c>
      <c r="N103" s="91">
        <f>H103*L103</f>
        <v>8400000</v>
      </c>
      <c r="O103"/>
      <c r="P103" s="2"/>
    </row>
    <row r="104" spans="1:16">
      <c r="A104" s="207"/>
      <c r="B104" s="207"/>
      <c r="C104" s="219"/>
      <c r="D104" s="207"/>
      <c r="E104" s="204"/>
      <c r="F104" s="113"/>
      <c r="G104" s="5"/>
      <c r="H104" s="93"/>
      <c r="I104" s="94"/>
      <c r="J104" s="7"/>
      <c r="K104" s="7"/>
      <c r="L104" s="97" t="s">
        <v>9</v>
      </c>
      <c r="M104" s="96"/>
      <c r="N104" s="98">
        <f>SUM(N102:N103)</f>
        <v>22800000</v>
      </c>
    </row>
    <row r="105" spans="1:16">
      <c r="A105" s="69" t="s">
        <v>54</v>
      </c>
      <c r="B105" s="69"/>
      <c r="C105" s="70"/>
      <c r="D105" s="72"/>
      <c r="E105" s="120">
        <f>E106</f>
        <v>272994800</v>
      </c>
      <c r="F105" s="73"/>
      <c r="G105" s="74"/>
      <c r="H105" s="75"/>
      <c r="I105" s="76"/>
      <c r="J105" s="77"/>
      <c r="K105" s="77"/>
      <c r="L105" s="121"/>
      <c r="M105" s="122"/>
      <c r="N105" s="78"/>
    </row>
    <row r="106" spans="1:16">
      <c r="A106" s="207"/>
      <c r="B106" s="69" t="s">
        <v>55</v>
      </c>
      <c r="C106" s="70"/>
      <c r="D106" s="72"/>
      <c r="E106" s="80">
        <f>SUM(E107:E119)</f>
        <v>272994800</v>
      </c>
      <c r="F106" s="73"/>
      <c r="G106" s="74"/>
      <c r="H106" s="75"/>
      <c r="I106" s="76"/>
      <c r="J106" s="77"/>
      <c r="K106" s="77"/>
      <c r="L106" s="77"/>
      <c r="M106" s="74"/>
      <c r="N106" s="78"/>
    </row>
    <row r="107" spans="1:16">
      <c r="A107" s="207"/>
      <c r="B107" s="207"/>
      <c r="C107" s="219" t="s">
        <v>55</v>
      </c>
      <c r="D107" s="207"/>
      <c r="E107" s="203">
        <f>N108</f>
        <v>24000000</v>
      </c>
      <c r="F107" s="102" t="s">
        <v>58</v>
      </c>
      <c r="G107" s="102"/>
      <c r="H107" s="103">
        <v>2000000</v>
      </c>
      <c r="I107" s="117"/>
      <c r="J107" s="110"/>
      <c r="K107" s="99" t="s">
        <v>95</v>
      </c>
      <c r="L107" s="111">
        <v>12</v>
      </c>
      <c r="M107" s="104" t="s">
        <v>8</v>
      </c>
      <c r="N107" s="105">
        <f>H107*L107</f>
        <v>24000000</v>
      </c>
    </row>
    <row r="108" spans="1:16">
      <c r="A108" s="207"/>
      <c r="B108" s="207"/>
      <c r="C108" s="219"/>
      <c r="D108" s="207"/>
      <c r="E108" s="204"/>
      <c r="F108" s="85"/>
      <c r="G108" s="85"/>
      <c r="H108" s="86"/>
      <c r="I108" s="99"/>
      <c r="J108" s="114"/>
      <c r="K108" s="7"/>
      <c r="L108" s="89" t="s">
        <v>9</v>
      </c>
      <c r="M108" s="90"/>
      <c r="N108" s="123">
        <f>N107</f>
        <v>24000000</v>
      </c>
    </row>
    <row r="109" spans="1:16">
      <c r="A109" s="207"/>
      <c r="B109" s="207"/>
      <c r="C109" s="219" t="s">
        <v>56</v>
      </c>
      <c r="D109" s="207"/>
      <c r="E109" s="205">
        <f>N112</f>
        <v>224000000</v>
      </c>
      <c r="F109" s="109" t="s">
        <v>59</v>
      </c>
      <c r="G109" s="102"/>
      <c r="H109" s="103">
        <v>2000000</v>
      </c>
      <c r="I109" s="117"/>
      <c r="J109" s="110"/>
      <c r="K109" s="99" t="s">
        <v>95</v>
      </c>
      <c r="L109" s="111">
        <v>12</v>
      </c>
      <c r="M109" s="104" t="s">
        <v>8</v>
      </c>
      <c r="N109" s="105">
        <f>H109*L109</f>
        <v>24000000</v>
      </c>
    </row>
    <row r="110" spans="1:16">
      <c r="A110" s="207"/>
      <c r="B110" s="207"/>
      <c r="C110" s="219"/>
      <c r="D110" s="207"/>
      <c r="E110" s="205"/>
      <c r="F110" s="112" t="s">
        <v>84</v>
      </c>
      <c r="G110" s="85"/>
      <c r="H110" s="86">
        <v>100000000</v>
      </c>
      <c r="I110" s="99"/>
      <c r="J110" s="88"/>
      <c r="K110" s="99" t="s">
        <v>95</v>
      </c>
      <c r="L110" s="108">
        <v>1</v>
      </c>
      <c r="M110" s="90" t="s">
        <v>8</v>
      </c>
      <c r="N110" s="91">
        <f>H110*L110</f>
        <v>100000000</v>
      </c>
    </row>
    <row r="111" spans="1:16">
      <c r="A111" s="207"/>
      <c r="B111" s="207"/>
      <c r="C111" s="219"/>
      <c r="D111" s="207"/>
      <c r="E111" s="205"/>
      <c r="F111" s="112" t="s">
        <v>77</v>
      </c>
      <c r="G111" s="85"/>
      <c r="H111" s="86">
        <v>100000000</v>
      </c>
      <c r="I111" s="99"/>
      <c r="J111" s="88"/>
      <c r="K111" s="99" t="s">
        <v>95</v>
      </c>
      <c r="L111" s="108">
        <v>1</v>
      </c>
      <c r="M111" s="90" t="s">
        <v>8</v>
      </c>
      <c r="N111" s="91">
        <f>H111*L111</f>
        <v>100000000</v>
      </c>
    </row>
    <row r="112" spans="1:16">
      <c r="A112" s="207"/>
      <c r="B112" s="207"/>
      <c r="C112" s="219"/>
      <c r="D112" s="207"/>
      <c r="E112" s="206"/>
      <c r="F112" s="113"/>
      <c r="G112" s="5"/>
      <c r="H112" s="93"/>
      <c r="I112" s="94"/>
      <c r="J112" s="7"/>
      <c r="K112" s="7"/>
      <c r="L112" s="97" t="s">
        <v>9</v>
      </c>
      <c r="M112" s="96"/>
      <c r="N112" s="98">
        <f>SUM(N109:N111)</f>
        <v>224000000</v>
      </c>
    </row>
    <row r="113" spans="1:16">
      <c r="A113" s="207"/>
      <c r="B113" s="207"/>
      <c r="C113" s="219" t="s">
        <v>57</v>
      </c>
      <c r="D113" s="207"/>
      <c r="E113" s="203">
        <f>N119</f>
        <v>24994800</v>
      </c>
      <c r="F113" s="85" t="s">
        <v>60</v>
      </c>
      <c r="G113" s="85"/>
      <c r="H113" s="86">
        <v>1600000</v>
      </c>
      <c r="I113" s="99"/>
      <c r="J113" s="88"/>
      <c r="K113" s="99" t="s">
        <v>95</v>
      </c>
      <c r="L113" s="89">
        <v>12</v>
      </c>
      <c r="M113" s="90" t="s">
        <v>8</v>
      </c>
      <c r="N113" s="91">
        <f>H113*L113</f>
        <v>19200000</v>
      </c>
    </row>
    <row r="114" spans="1:16">
      <c r="A114" s="207"/>
      <c r="B114" s="207"/>
      <c r="C114" s="219"/>
      <c r="D114" s="207"/>
      <c r="E114" s="204"/>
      <c r="F114" s="85" t="s">
        <v>61</v>
      </c>
      <c r="G114" s="85"/>
      <c r="H114" s="86"/>
      <c r="I114" s="99"/>
      <c r="J114" s="88"/>
      <c r="K114" s="99"/>
      <c r="L114" s="89"/>
      <c r="M114" s="90"/>
      <c r="N114" s="91">
        <f>SUM(N115:N118)</f>
        <v>5794800</v>
      </c>
    </row>
    <row r="115" spans="1:16">
      <c r="A115" s="207"/>
      <c r="B115" s="207"/>
      <c r="C115" s="219"/>
      <c r="D115" s="207"/>
      <c r="E115" s="204"/>
      <c r="F115" s="115" t="s">
        <v>79</v>
      </c>
      <c r="G115" s="85"/>
      <c r="H115" s="86">
        <v>200000</v>
      </c>
      <c r="I115" s="99"/>
      <c r="J115" s="88"/>
      <c r="K115" s="99" t="s">
        <v>95</v>
      </c>
      <c r="L115" s="89">
        <v>12</v>
      </c>
      <c r="M115" s="90" t="s">
        <v>8</v>
      </c>
      <c r="N115" s="91">
        <f>H115*L115</f>
        <v>2400000</v>
      </c>
    </row>
    <row r="116" spans="1:16">
      <c r="A116" s="207"/>
      <c r="B116" s="207"/>
      <c r="C116" s="219"/>
      <c r="D116" s="207"/>
      <c r="E116" s="204"/>
      <c r="F116" s="115" t="s">
        <v>258</v>
      </c>
      <c r="G116" s="85"/>
      <c r="H116" s="86">
        <v>154000</v>
      </c>
      <c r="I116" s="99"/>
      <c r="J116" s="88"/>
      <c r="K116" s="99" t="s">
        <v>95</v>
      </c>
      <c r="L116" s="89">
        <v>12</v>
      </c>
      <c r="M116" s="90" t="s">
        <v>8</v>
      </c>
      <c r="N116" s="91">
        <f>H116*L116</f>
        <v>1848000</v>
      </c>
    </row>
    <row r="117" spans="1:16">
      <c r="A117" s="207"/>
      <c r="B117" s="207"/>
      <c r="C117" s="219"/>
      <c r="D117" s="207"/>
      <c r="E117" s="204"/>
      <c r="F117" s="115" t="s">
        <v>259</v>
      </c>
      <c r="G117" s="85"/>
      <c r="H117" s="86">
        <v>28900</v>
      </c>
      <c r="I117" s="99" t="s">
        <v>95</v>
      </c>
      <c r="J117" s="108">
        <v>1</v>
      </c>
      <c r="K117" s="99" t="s">
        <v>95</v>
      </c>
      <c r="L117" s="89">
        <v>12</v>
      </c>
      <c r="M117" s="90" t="s">
        <v>8</v>
      </c>
      <c r="N117" s="91">
        <f>H117*J117*L117</f>
        <v>346800</v>
      </c>
    </row>
    <row r="118" spans="1:16">
      <c r="A118" s="207"/>
      <c r="B118" s="207"/>
      <c r="C118" s="219"/>
      <c r="D118" s="207"/>
      <c r="E118" s="204"/>
      <c r="F118" s="115" t="s">
        <v>260</v>
      </c>
      <c r="G118" s="85"/>
      <c r="H118" s="86">
        <v>100000</v>
      </c>
      <c r="I118" s="99"/>
      <c r="J118" s="88"/>
      <c r="K118" s="99" t="s">
        <v>95</v>
      </c>
      <c r="L118" s="89">
        <v>12</v>
      </c>
      <c r="M118" s="90" t="s">
        <v>8</v>
      </c>
      <c r="N118" s="91">
        <f>H118*L118</f>
        <v>1200000</v>
      </c>
    </row>
    <row r="119" spans="1:16">
      <c r="A119" s="207"/>
      <c r="B119" s="207"/>
      <c r="C119" s="219"/>
      <c r="D119" s="207"/>
      <c r="E119" s="204"/>
      <c r="F119" s="5"/>
      <c r="G119" s="5"/>
      <c r="H119" s="93"/>
      <c r="I119" s="94"/>
      <c r="J119" s="7"/>
      <c r="K119" s="7"/>
      <c r="L119" s="97" t="s">
        <v>9</v>
      </c>
      <c r="M119" s="96"/>
      <c r="N119" s="98">
        <f>N113+N114</f>
        <v>24994800</v>
      </c>
    </row>
    <row r="120" spans="1:16">
      <c r="A120" s="124" t="s">
        <v>62</v>
      </c>
      <c r="B120" s="69"/>
      <c r="C120" s="70"/>
      <c r="D120" s="72"/>
      <c r="E120" s="80">
        <f>E121</f>
        <v>4010472000</v>
      </c>
      <c r="F120" s="73"/>
      <c r="G120" s="74"/>
      <c r="H120" s="75"/>
      <c r="I120" s="76"/>
      <c r="J120" s="77"/>
      <c r="K120" s="77"/>
      <c r="L120" s="77"/>
      <c r="M120" s="74"/>
      <c r="N120" s="78"/>
    </row>
    <row r="121" spans="1:16">
      <c r="A121" s="125"/>
      <c r="B121" s="124" t="s">
        <v>62</v>
      </c>
      <c r="C121" s="126"/>
      <c r="D121" s="72"/>
      <c r="E121" s="127">
        <f>E122+E152+E158+E166+E173+E179+E182+E187+E192+E195+E196+E197+E201+E202+E203+E204+E205+E206+E207+E208+E209+E210+E211</f>
        <v>4010472000</v>
      </c>
      <c r="F121" s="73"/>
      <c r="G121" s="74"/>
      <c r="H121" s="75"/>
      <c r="I121" s="76"/>
      <c r="J121" s="77"/>
      <c r="K121" s="77"/>
      <c r="L121" s="77"/>
      <c r="M121" s="74"/>
      <c r="N121" s="78"/>
    </row>
    <row r="122" spans="1:16">
      <c r="A122" s="125"/>
      <c r="B122" s="125"/>
      <c r="C122" s="237" t="s">
        <v>100</v>
      </c>
      <c r="D122" s="124"/>
      <c r="E122" s="128">
        <f>N122+N123</f>
        <v>669400000</v>
      </c>
      <c r="F122" s="109"/>
      <c r="G122" s="102"/>
      <c r="H122" s="129"/>
      <c r="I122" s="130"/>
      <c r="J122" s="131"/>
      <c r="K122" s="131"/>
      <c r="L122" s="131"/>
      <c r="M122" s="131"/>
      <c r="N122" s="132">
        <f>N129+N136+N143+N150</f>
        <v>394000000</v>
      </c>
    </row>
    <row r="123" spans="1:16" s="8" customFormat="1">
      <c r="A123" s="125"/>
      <c r="B123" s="125"/>
      <c r="C123" s="238"/>
      <c r="D123" s="83"/>
      <c r="E123" s="133"/>
      <c r="F123" s="113"/>
      <c r="G123" s="5"/>
      <c r="H123" s="9"/>
      <c r="I123" s="6"/>
      <c r="J123" s="7"/>
      <c r="K123" s="7"/>
      <c r="L123" s="7"/>
      <c r="M123" s="7"/>
      <c r="N123" s="134">
        <f>N130+N137+N144+N151</f>
        <v>275400000</v>
      </c>
      <c r="P123" s="2"/>
    </row>
    <row r="124" spans="1:16">
      <c r="A124" s="125"/>
      <c r="B124" s="125"/>
      <c r="C124" s="238"/>
      <c r="D124" s="135" t="s">
        <v>261</v>
      </c>
      <c r="E124" s="210">
        <f>SUM(N129:N130)</f>
        <v>188578000</v>
      </c>
      <c r="F124" s="136" t="s">
        <v>262</v>
      </c>
      <c r="G124" s="85"/>
      <c r="H124" s="86"/>
      <c r="I124" s="99"/>
      <c r="J124" s="88"/>
      <c r="K124" s="90"/>
      <c r="L124" s="90"/>
      <c r="M124" s="90"/>
      <c r="N124" s="91">
        <v>39600000</v>
      </c>
    </row>
    <row r="125" spans="1:16" s="8" customFormat="1">
      <c r="A125" s="125"/>
      <c r="B125" s="125"/>
      <c r="C125" s="238"/>
      <c r="D125" s="135" t="s">
        <v>263</v>
      </c>
      <c r="E125" s="211"/>
      <c r="F125" s="136"/>
      <c r="G125" s="85"/>
      <c r="H125" s="86"/>
      <c r="I125" s="99"/>
      <c r="J125" s="88"/>
      <c r="K125" s="90"/>
      <c r="L125" s="90"/>
      <c r="M125" s="90"/>
      <c r="N125" s="137">
        <v>20856000</v>
      </c>
      <c r="P125" s="2"/>
    </row>
    <row r="126" spans="1:16">
      <c r="A126" s="125"/>
      <c r="B126" s="125"/>
      <c r="C126" s="238"/>
      <c r="D126" s="135" t="s">
        <v>264</v>
      </c>
      <c r="E126" s="211"/>
      <c r="F126" s="136" t="s">
        <v>265</v>
      </c>
      <c r="G126" s="85"/>
      <c r="H126" s="86"/>
      <c r="I126" s="99"/>
      <c r="J126" s="88"/>
      <c r="K126" s="90"/>
      <c r="L126" s="90"/>
      <c r="M126" s="90"/>
      <c r="N126" s="137">
        <v>18840000</v>
      </c>
    </row>
    <row r="127" spans="1:16">
      <c r="A127" s="125"/>
      <c r="B127" s="125"/>
      <c r="C127" s="238"/>
      <c r="D127" s="135"/>
      <c r="E127" s="211"/>
      <c r="F127" s="136" t="s">
        <v>266</v>
      </c>
      <c r="G127" s="85"/>
      <c r="H127" s="86"/>
      <c r="I127" s="99"/>
      <c r="J127" s="88"/>
      <c r="K127" s="90"/>
      <c r="L127" s="90"/>
      <c r="M127" s="90"/>
      <c r="N127" s="91">
        <v>56400000</v>
      </c>
    </row>
    <row r="128" spans="1:16" s="8" customFormat="1">
      <c r="A128" s="125"/>
      <c r="B128" s="125"/>
      <c r="C128" s="238"/>
      <c r="D128" s="135"/>
      <c r="E128" s="211"/>
      <c r="F128" s="136"/>
      <c r="G128" s="85"/>
      <c r="H128" s="86"/>
      <c r="I128" s="99"/>
      <c r="J128" s="88"/>
      <c r="K128" s="90"/>
      <c r="L128" s="90"/>
      <c r="M128" s="90"/>
      <c r="N128" s="137">
        <v>52882000</v>
      </c>
      <c r="P128" s="2"/>
    </row>
    <row r="129" spans="1:16" s="8" customFormat="1">
      <c r="A129" s="125"/>
      <c r="B129" s="125"/>
      <c r="C129" s="238"/>
      <c r="D129" s="135"/>
      <c r="E129" s="211"/>
      <c r="F129" s="136"/>
      <c r="G129" s="85"/>
      <c r="H129" s="86"/>
      <c r="I129" s="99"/>
      <c r="J129" s="88"/>
      <c r="K129" s="90"/>
      <c r="L129" s="114" t="s">
        <v>267</v>
      </c>
      <c r="M129" s="90"/>
      <c r="N129" s="123">
        <f>N124+N127</f>
        <v>96000000</v>
      </c>
      <c r="P129" s="2"/>
    </row>
    <row r="130" spans="1:16">
      <c r="A130" s="125"/>
      <c r="B130" s="125"/>
      <c r="C130" s="238"/>
      <c r="D130" s="135"/>
      <c r="E130" s="212"/>
      <c r="F130" s="4"/>
      <c r="G130" s="5"/>
      <c r="H130" s="9"/>
      <c r="I130" s="6"/>
      <c r="J130" s="7"/>
      <c r="K130" s="7"/>
      <c r="L130" s="7" t="s">
        <v>268</v>
      </c>
      <c r="M130" s="7"/>
      <c r="N130" s="138">
        <f>N125+N126+N128</f>
        <v>92578000</v>
      </c>
    </row>
    <row r="131" spans="1:16">
      <c r="A131" s="125"/>
      <c r="B131" s="125"/>
      <c r="C131" s="238"/>
      <c r="D131" s="124" t="s">
        <v>269</v>
      </c>
      <c r="E131" s="210">
        <f>SUM(N136:N137)</f>
        <v>171283000</v>
      </c>
      <c r="F131" s="139" t="s">
        <v>262</v>
      </c>
      <c r="G131" s="102"/>
      <c r="H131" s="86"/>
      <c r="I131" s="99"/>
      <c r="J131" s="88"/>
      <c r="K131" s="90"/>
      <c r="L131" s="90"/>
      <c r="M131" s="90"/>
      <c r="N131" s="91">
        <v>43200000</v>
      </c>
    </row>
    <row r="132" spans="1:16" s="8" customFormat="1">
      <c r="A132" s="125"/>
      <c r="B132" s="125"/>
      <c r="C132" s="238"/>
      <c r="D132" s="125"/>
      <c r="E132" s="211"/>
      <c r="F132" s="136"/>
      <c r="G132" s="85"/>
      <c r="H132" s="86"/>
      <c r="I132" s="99"/>
      <c r="J132" s="88"/>
      <c r="K132" s="90"/>
      <c r="L132" s="90"/>
      <c r="M132" s="90"/>
      <c r="N132" s="137">
        <v>20784000</v>
      </c>
      <c r="P132" s="2"/>
    </row>
    <row r="133" spans="1:16">
      <c r="A133" s="125"/>
      <c r="B133" s="125"/>
      <c r="C133" s="238"/>
      <c r="D133" s="125"/>
      <c r="E133" s="211"/>
      <c r="F133" s="136" t="s">
        <v>265</v>
      </c>
      <c r="G133" s="85"/>
      <c r="H133" s="86"/>
      <c r="I133" s="99"/>
      <c r="J133" s="88"/>
      <c r="K133" s="90"/>
      <c r="L133" s="90"/>
      <c r="M133" s="90"/>
      <c r="N133" s="137">
        <v>18840000</v>
      </c>
    </row>
    <row r="134" spans="1:16">
      <c r="A134" s="125"/>
      <c r="B134" s="125"/>
      <c r="C134" s="238"/>
      <c r="D134" s="125"/>
      <c r="E134" s="211"/>
      <c r="F134" s="136" t="s">
        <v>266</v>
      </c>
      <c r="G134" s="85"/>
      <c r="H134" s="86"/>
      <c r="I134" s="99"/>
      <c r="J134" s="88"/>
      <c r="K134" s="90"/>
      <c r="L134" s="90"/>
      <c r="M134" s="90"/>
      <c r="N134" s="91">
        <v>69600000</v>
      </c>
    </row>
    <row r="135" spans="1:16" s="8" customFormat="1">
      <c r="A135" s="125"/>
      <c r="B135" s="125"/>
      <c r="C135" s="238"/>
      <c r="D135" s="125"/>
      <c r="E135" s="211"/>
      <c r="F135" s="136"/>
      <c r="G135" s="85"/>
      <c r="H135" s="86"/>
      <c r="I135" s="99"/>
      <c r="J135" s="88"/>
      <c r="K135" s="90"/>
      <c r="L135" s="90"/>
      <c r="M135" s="90"/>
      <c r="N135" s="137">
        <f>18842500+16500</f>
        <v>18859000</v>
      </c>
      <c r="P135" s="2"/>
    </row>
    <row r="136" spans="1:16" s="8" customFormat="1">
      <c r="A136" s="125"/>
      <c r="B136" s="125"/>
      <c r="C136" s="238"/>
      <c r="D136" s="125"/>
      <c r="E136" s="211"/>
      <c r="F136" s="136"/>
      <c r="G136" s="85"/>
      <c r="H136" s="86"/>
      <c r="I136" s="99"/>
      <c r="J136" s="88"/>
      <c r="K136" s="90"/>
      <c r="L136" s="114" t="s">
        <v>267</v>
      </c>
      <c r="M136" s="90"/>
      <c r="N136" s="123">
        <f>N131+N134</f>
        <v>112800000</v>
      </c>
      <c r="P136" s="2"/>
    </row>
    <row r="137" spans="1:16">
      <c r="A137" s="125"/>
      <c r="B137" s="125"/>
      <c r="C137" s="238"/>
      <c r="D137" s="83"/>
      <c r="E137" s="212"/>
      <c r="F137" s="4"/>
      <c r="G137" s="5"/>
      <c r="H137" s="9"/>
      <c r="I137" s="6"/>
      <c r="J137" s="7"/>
      <c r="K137" s="7"/>
      <c r="L137" s="7" t="s">
        <v>268</v>
      </c>
      <c r="M137" s="7"/>
      <c r="N137" s="138">
        <f>N132+N133+N135</f>
        <v>58483000</v>
      </c>
    </row>
    <row r="138" spans="1:16">
      <c r="A138" s="125"/>
      <c r="B138" s="125"/>
      <c r="C138" s="238"/>
      <c r="D138" s="124" t="s">
        <v>270</v>
      </c>
      <c r="E138" s="210">
        <f>SUM(N143:N144)</f>
        <v>168241000</v>
      </c>
      <c r="F138" s="139" t="s">
        <v>262</v>
      </c>
      <c r="G138" s="102"/>
      <c r="H138" s="86"/>
      <c r="I138" s="99"/>
      <c r="J138" s="88"/>
      <c r="K138" s="90"/>
      <c r="L138" s="90"/>
      <c r="M138" s="90"/>
      <c r="N138" s="91">
        <v>36900000</v>
      </c>
    </row>
    <row r="139" spans="1:16" s="8" customFormat="1">
      <c r="A139" s="125"/>
      <c r="B139" s="125"/>
      <c r="C139" s="238"/>
      <c r="D139" s="125" t="s">
        <v>271</v>
      </c>
      <c r="E139" s="211"/>
      <c r="F139" s="136"/>
      <c r="G139" s="85"/>
      <c r="H139" s="86"/>
      <c r="I139" s="99"/>
      <c r="J139" s="88"/>
      <c r="K139" s="90"/>
      <c r="L139" s="90"/>
      <c r="M139" s="90"/>
      <c r="N139" s="137">
        <v>29340000</v>
      </c>
      <c r="P139" s="2"/>
    </row>
    <row r="140" spans="1:16">
      <c r="A140" s="125"/>
      <c r="B140" s="125"/>
      <c r="C140" s="238"/>
      <c r="D140" s="125" t="s">
        <v>272</v>
      </c>
      <c r="E140" s="211"/>
      <c r="F140" s="136" t="s">
        <v>265</v>
      </c>
      <c r="G140" s="85"/>
      <c r="H140" s="86"/>
      <c r="I140" s="99"/>
      <c r="J140" s="88"/>
      <c r="K140" s="90"/>
      <c r="L140" s="90"/>
      <c r="M140" s="90"/>
      <c r="N140" s="137">
        <v>18840000</v>
      </c>
    </row>
    <row r="141" spans="1:16">
      <c r="A141" s="125"/>
      <c r="B141" s="125"/>
      <c r="C141" s="238"/>
      <c r="D141" s="125"/>
      <c r="E141" s="211"/>
      <c r="F141" s="136" t="s">
        <v>266</v>
      </c>
      <c r="G141" s="85"/>
      <c r="H141" s="86"/>
      <c r="I141" s="99"/>
      <c r="J141" s="88"/>
      <c r="K141" s="90"/>
      <c r="L141" s="90"/>
      <c r="M141" s="90"/>
      <c r="N141" s="91">
        <v>68300000</v>
      </c>
    </row>
    <row r="142" spans="1:16" s="8" customFormat="1">
      <c r="A142" s="125"/>
      <c r="B142" s="125"/>
      <c r="C142" s="238"/>
      <c r="D142" s="125"/>
      <c r="E142" s="211"/>
      <c r="F142" s="136"/>
      <c r="G142" s="85"/>
      <c r="H142" s="86"/>
      <c r="I142" s="99"/>
      <c r="J142" s="88"/>
      <c r="K142" s="90"/>
      <c r="L142" s="90"/>
      <c r="M142" s="90"/>
      <c r="N142" s="137">
        <v>14861000</v>
      </c>
      <c r="P142" s="2"/>
    </row>
    <row r="143" spans="1:16" s="8" customFormat="1">
      <c r="A143" s="125"/>
      <c r="B143" s="125"/>
      <c r="C143" s="238"/>
      <c r="D143" s="125"/>
      <c r="E143" s="211"/>
      <c r="F143" s="136"/>
      <c r="G143" s="85"/>
      <c r="H143" s="86"/>
      <c r="I143" s="99"/>
      <c r="J143" s="88"/>
      <c r="K143" s="90"/>
      <c r="L143" s="114" t="s">
        <v>267</v>
      </c>
      <c r="M143" s="90"/>
      <c r="N143" s="123">
        <f>N138+N141</f>
        <v>105200000</v>
      </c>
      <c r="P143" s="2"/>
    </row>
    <row r="144" spans="1:16">
      <c r="A144" s="125"/>
      <c r="B144" s="125"/>
      <c r="C144" s="238"/>
      <c r="D144" s="83"/>
      <c r="E144" s="212"/>
      <c r="F144" s="4"/>
      <c r="G144" s="5"/>
      <c r="H144" s="9"/>
      <c r="I144" s="6"/>
      <c r="J144" s="7"/>
      <c r="K144" s="7"/>
      <c r="L144" s="7" t="s">
        <v>268</v>
      </c>
      <c r="M144" s="7"/>
      <c r="N144" s="138">
        <f>N139+N140+N142</f>
        <v>63041000</v>
      </c>
    </row>
    <row r="145" spans="1:16">
      <c r="A145" s="125"/>
      <c r="B145" s="125"/>
      <c r="C145" s="238"/>
      <c r="D145" s="124" t="s">
        <v>273</v>
      </c>
      <c r="E145" s="210">
        <f>SUM(N150:N151)</f>
        <v>141298000</v>
      </c>
      <c r="F145" s="139" t="s">
        <v>262</v>
      </c>
      <c r="G145" s="102"/>
      <c r="H145" s="86"/>
      <c r="I145" s="99"/>
      <c r="J145" s="88"/>
      <c r="K145" s="90"/>
      <c r="L145" s="90"/>
      <c r="M145" s="90"/>
      <c r="N145" s="91">
        <v>43200000</v>
      </c>
    </row>
    <row r="146" spans="1:16" s="8" customFormat="1">
      <c r="A146" s="125"/>
      <c r="B146" s="125"/>
      <c r="C146" s="238"/>
      <c r="D146" s="125" t="s">
        <v>274</v>
      </c>
      <c r="E146" s="211"/>
      <c r="F146" s="136"/>
      <c r="G146" s="85"/>
      <c r="H146" s="86"/>
      <c r="I146" s="99"/>
      <c r="J146" s="88"/>
      <c r="K146" s="90"/>
      <c r="L146" s="90"/>
      <c r="M146" s="90"/>
      <c r="N146" s="137">
        <v>38808000</v>
      </c>
      <c r="P146" s="2"/>
    </row>
    <row r="147" spans="1:16">
      <c r="A147" s="125"/>
      <c r="B147" s="125"/>
      <c r="C147" s="238"/>
      <c r="D147" s="125"/>
      <c r="E147" s="211"/>
      <c r="F147" s="136" t="s">
        <v>265</v>
      </c>
      <c r="G147" s="85"/>
      <c r="H147" s="86"/>
      <c r="I147" s="99"/>
      <c r="J147" s="88"/>
      <c r="K147" s="90"/>
      <c r="L147" s="90"/>
      <c r="M147" s="90"/>
      <c r="N147" s="137">
        <v>18840000</v>
      </c>
    </row>
    <row r="148" spans="1:16">
      <c r="A148" s="125"/>
      <c r="B148" s="125"/>
      <c r="C148" s="238"/>
      <c r="D148" s="125"/>
      <c r="E148" s="211"/>
      <c r="F148" s="136" t="s">
        <v>266</v>
      </c>
      <c r="G148" s="85"/>
      <c r="H148" s="86"/>
      <c r="I148" s="99"/>
      <c r="J148" s="88"/>
      <c r="K148" s="90"/>
      <c r="L148" s="90"/>
      <c r="M148" s="90"/>
      <c r="N148" s="91">
        <v>36800000</v>
      </c>
    </row>
    <row r="149" spans="1:16" s="8" customFormat="1">
      <c r="A149" s="125"/>
      <c r="B149" s="125"/>
      <c r="C149" s="238"/>
      <c r="D149" s="125"/>
      <c r="E149" s="211"/>
      <c r="F149" s="136"/>
      <c r="G149" s="85"/>
      <c r="H149" s="86"/>
      <c r="I149" s="99"/>
      <c r="J149" s="88"/>
      <c r="K149" s="90"/>
      <c r="L149" s="90"/>
      <c r="M149" s="90"/>
      <c r="N149" s="137">
        <v>3650000</v>
      </c>
      <c r="P149" s="2"/>
    </row>
    <row r="150" spans="1:16" s="8" customFormat="1">
      <c r="A150" s="125"/>
      <c r="B150" s="125"/>
      <c r="C150" s="238"/>
      <c r="D150" s="125"/>
      <c r="E150" s="211"/>
      <c r="F150" s="136"/>
      <c r="G150" s="85"/>
      <c r="H150" s="86"/>
      <c r="I150" s="99"/>
      <c r="J150" s="88"/>
      <c r="K150" s="90"/>
      <c r="L150" s="114" t="s">
        <v>267</v>
      </c>
      <c r="M150" s="90"/>
      <c r="N150" s="123">
        <f>N145+N148</f>
        <v>80000000</v>
      </c>
      <c r="P150" s="2"/>
    </row>
    <row r="151" spans="1:16">
      <c r="A151" s="125"/>
      <c r="B151" s="125"/>
      <c r="C151" s="236"/>
      <c r="D151" s="83"/>
      <c r="E151" s="212"/>
      <c r="F151" s="4"/>
      <c r="G151" s="5"/>
      <c r="H151" s="9"/>
      <c r="I151" s="6"/>
      <c r="J151" s="7"/>
      <c r="K151" s="7"/>
      <c r="L151" s="7" t="s">
        <v>268</v>
      </c>
      <c r="M151" s="7"/>
      <c r="N151" s="138">
        <f>N146+N147+N149</f>
        <v>61298000</v>
      </c>
    </row>
    <row r="152" spans="1:16">
      <c r="A152" s="125"/>
      <c r="B152" s="125"/>
      <c r="C152" s="237" t="s">
        <v>275</v>
      </c>
      <c r="D152" s="140"/>
      <c r="E152" s="210">
        <f>SUM(N156:N157)</f>
        <v>283430000</v>
      </c>
      <c r="F152" s="139" t="s">
        <v>262</v>
      </c>
      <c r="G152" s="102"/>
      <c r="H152" s="103"/>
      <c r="I152" s="117"/>
      <c r="J152" s="131"/>
      <c r="K152" s="131"/>
      <c r="L152" s="111"/>
      <c r="M152" s="104"/>
      <c r="N152" s="105">
        <v>145000000</v>
      </c>
    </row>
    <row r="153" spans="1:16" s="8" customFormat="1">
      <c r="A153" s="125"/>
      <c r="B153" s="125"/>
      <c r="C153" s="238"/>
      <c r="D153" s="135"/>
      <c r="E153" s="211"/>
      <c r="F153" s="136"/>
      <c r="G153" s="85"/>
      <c r="H153" s="86"/>
      <c r="I153" s="99"/>
      <c r="J153" s="114"/>
      <c r="K153" s="114"/>
      <c r="L153" s="89"/>
      <c r="M153" s="90"/>
      <c r="N153" s="137">
        <v>63430000</v>
      </c>
      <c r="P153" s="2"/>
    </row>
    <row r="154" spans="1:16" s="8" customFormat="1">
      <c r="A154" s="125"/>
      <c r="B154" s="125"/>
      <c r="C154" s="238"/>
      <c r="D154" s="135"/>
      <c r="E154" s="211"/>
      <c r="F154" s="136" t="s">
        <v>265</v>
      </c>
      <c r="G154" s="85"/>
      <c r="H154" s="86"/>
      <c r="I154" s="99"/>
      <c r="J154" s="114"/>
      <c r="K154" s="114"/>
      <c r="L154" s="89"/>
      <c r="M154" s="90"/>
      <c r="N154" s="91">
        <v>6780000</v>
      </c>
      <c r="P154" s="2"/>
    </row>
    <row r="155" spans="1:16" s="8" customFormat="1">
      <c r="A155" s="125"/>
      <c r="B155" s="125"/>
      <c r="C155" s="238"/>
      <c r="D155" s="135"/>
      <c r="E155" s="211"/>
      <c r="F155" s="136" t="s">
        <v>266</v>
      </c>
      <c r="G155" s="85"/>
      <c r="H155" s="86"/>
      <c r="I155" s="99"/>
      <c r="J155" s="114"/>
      <c r="K155" s="114"/>
      <c r="L155" s="89"/>
      <c r="M155" s="90"/>
      <c r="N155" s="91">
        <v>68220000</v>
      </c>
      <c r="P155" s="2"/>
    </row>
    <row r="156" spans="1:16" s="8" customFormat="1">
      <c r="A156" s="125"/>
      <c r="B156" s="125"/>
      <c r="C156" s="238"/>
      <c r="D156" s="135"/>
      <c r="E156" s="211"/>
      <c r="F156" s="136"/>
      <c r="G156" s="85"/>
      <c r="H156" s="86"/>
      <c r="I156" s="99"/>
      <c r="J156" s="114"/>
      <c r="K156" s="114"/>
      <c r="L156" s="114" t="s">
        <v>267</v>
      </c>
      <c r="M156" s="90"/>
      <c r="N156" s="123">
        <f>N152+N154+N155</f>
        <v>220000000</v>
      </c>
      <c r="P156" s="2"/>
    </row>
    <row r="157" spans="1:16">
      <c r="A157" s="125"/>
      <c r="B157" s="125"/>
      <c r="C157" s="236"/>
      <c r="D157" s="141"/>
      <c r="E157" s="212"/>
      <c r="F157" s="113"/>
      <c r="G157" s="5"/>
      <c r="H157" s="93"/>
      <c r="I157" s="94"/>
      <c r="J157" s="7"/>
      <c r="K157" s="7"/>
      <c r="L157" s="7" t="s">
        <v>268</v>
      </c>
      <c r="M157" s="96"/>
      <c r="N157" s="138">
        <f>N153</f>
        <v>63430000</v>
      </c>
    </row>
    <row r="158" spans="1:16">
      <c r="A158" s="125"/>
      <c r="B158" s="125"/>
      <c r="C158" s="237" t="s">
        <v>276</v>
      </c>
      <c r="D158" s="140"/>
      <c r="E158" s="220">
        <f>SUM(N164:N165)</f>
        <v>592030000</v>
      </c>
      <c r="F158" s="139" t="s">
        <v>262</v>
      </c>
      <c r="G158" s="102"/>
      <c r="H158" s="103"/>
      <c r="I158" s="117"/>
      <c r="J158" s="131"/>
      <c r="K158" s="131"/>
      <c r="L158" s="111"/>
      <c r="M158" s="104"/>
      <c r="N158" s="105">
        <v>83440000</v>
      </c>
    </row>
    <row r="159" spans="1:16" s="8" customFormat="1">
      <c r="A159" s="125"/>
      <c r="B159" s="125"/>
      <c r="C159" s="238"/>
      <c r="D159" s="135"/>
      <c r="E159" s="221"/>
      <c r="F159" s="136"/>
      <c r="G159" s="85"/>
      <c r="H159" s="86"/>
      <c r="I159" s="99"/>
      <c r="J159" s="114"/>
      <c r="K159" s="114"/>
      <c r="L159" s="89"/>
      <c r="M159" s="90"/>
      <c r="N159" s="137">
        <v>108680000</v>
      </c>
      <c r="P159" s="2"/>
    </row>
    <row r="160" spans="1:16" s="8" customFormat="1">
      <c r="A160" s="125"/>
      <c r="B160" s="125"/>
      <c r="C160" s="238"/>
      <c r="D160" s="135"/>
      <c r="E160" s="221"/>
      <c r="F160" s="136" t="s">
        <v>265</v>
      </c>
      <c r="G160" s="85"/>
      <c r="H160" s="86"/>
      <c r="I160" s="99"/>
      <c r="J160" s="114"/>
      <c r="K160" s="114"/>
      <c r="L160" s="89"/>
      <c r="M160" s="90"/>
      <c r="N160" s="91">
        <v>600000</v>
      </c>
      <c r="P160" s="2"/>
    </row>
    <row r="161" spans="1:16" s="8" customFormat="1">
      <c r="A161" s="125"/>
      <c r="B161" s="125"/>
      <c r="C161" s="238"/>
      <c r="D161" s="135"/>
      <c r="E161" s="221"/>
      <c r="F161" s="136"/>
      <c r="G161" s="85"/>
      <c r="H161" s="86"/>
      <c r="I161" s="99"/>
      <c r="J161" s="114"/>
      <c r="K161" s="114"/>
      <c r="L161" s="89"/>
      <c r="M161" s="90"/>
      <c r="N161" s="137">
        <v>600000</v>
      </c>
      <c r="P161" s="2"/>
    </row>
    <row r="162" spans="1:16" s="8" customFormat="1">
      <c r="A162" s="125"/>
      <c r="B162" s="125"/>
      <c r="C162" s="238"/>
      <c r="D162" s="135"/>
      <c r="E162" s="221"/>
      <c r="F162" s="136" t="s">
        <v>266</v>
      </c>
      <c r="G162" s="85"/>
      <c r="H162" s="86"/>
      <c r="I162" s="99"/>
      <c r="J162" s="114"/>
      <c r="K162" s="114"/>
      <c r="L162" s="89"/>
      <c r="M162" s="90"/>
      <c r="N162" s="91">
        <v>375960000</v>
      </c>
      <c r="P162" s="2"/>
    </row>
    <row r="163" spans="1:16" s="8" customFormat="1">
      <c r="A163" s="125"/>
      <c r="B163" s="125"/>
      <c r="C163" s="238"/>
      <c r="D163" s="135"/>
      <c r="E163" s="221"/>
      <c r="F163" s="136"/>
      <c r="G163" s="85"/>
      <c r="H163" s="86"/>
      <c r="I163" s="99"/>
      <c r="J163" s="114"/>
      <c r="K163" s="114"/>
      <c r="L163" s="89"/>
      <c r="M163" s="90"/>
      <c r="N163" s="137">
        <v>22750000</v>
      </c>
      <c r="P163" s="2"/>
    </row>
    <row r="164" spans="1:16" s="8" customFormat="1">
      <c r="A164" s="125"/>
      <c r="B164" s="125"/>
      <c r="C164" s="238"/>
      <c r="D164" s="135"/>
      <c r="E164" s="221"/>
      <c r="F164" s="136"/>
      <c r="G164" s="85"/>
      <c r="H164" s="86"/>
      <c r="I164" s="99"/>
      <c r="J164" s="114"/>
      <c r="K164" s="114"/>
      <c r="L164" s="114" t="s">
        <v>267</v>
      </c>
      <c r="M164" s="90"/>
      <c r="N164" s="123">
        <f>N158+N160+N162</f>
        <v>460000000</v>
      </c>
      <c r="P164" s="2"/>
    </row>
    <row r="165" spans="1:16">
      <c r="A165" s="125"/>
      <c r="B165" s="125"/>
      <c r="C165" s="236"/>
      <c r="D165" s="141"/>
      <c r="E165" s="222"/>
      <c r="F165" s="113"/>
      <c r="G165" s="5"/>
      <c r="H165" s="93"/>
      <c r="I165" s="94"/>
      <c r="J165" s="7"/>
      <c r="K165" s="7"/>
      <c r="L165" s="7" t="s">
        <v>268</v>
      </c>
      <c r="M165" s="96"/>
      <c r="N165" s="138">
        <f>SUM(N159+N161+N163)</f>
        <v>132030000</v>
      </c>
    </row>
    <row r="166" spans="1:16">
      <c r="A166" s="125"/>
      <c r="B166" s="125"/>
      <c r="C166" s="237" t="s">
        <v>101</v>
      </c>
      <c r="D166" s="142"/>
      <c r="E166" s="80">
        <f>SUM(E167:E172)</f>
        <v>46580000</v>
      </c>
      <c r="F166" s="5"/>
      <c r="G166" s="5"/>
      <c r="H166" s="93"/>
      <c r="I166" s="94"/>
      <c r="J166" s="7"/>
      <c r="K166" s="7"/>
      <c r="L166" s="97"/>
      <c r="M166" s="96"/>
      <c r="N166" s="143"/>
    </row>
    <row r="167" spans="1:16" s="3" customFormat="1">
      <c r="A167" s="125"/>
      <c r="B167" s="125"/>
      <c r="C167" s="238"/>
      <c r="D167" s="144" t="s">
        <v>277</v>
      </c>
      <c r="E167" s="210">
        <f t="shared" ref="E167" si="5">N168</f>
        <v>31780000</v>
      </c>
      <c r="F167" s="102" t="s">
        <v>278</v>
      </c>
      <c r="G167" s="102"/>
      <c r="H167" s="103">
        <v>31780000</v>
      </c>
      <c r="I167" s="117"/>
      <c r="J167" s="110"/>
      <c r="K167" s="99" t="s">
        <v>95</v>
      </c>
      <c r="L167" s="118">
        <v>1</v>
      </c>
      <c r="M167" s="104" t="s">
        <v>8</v>
      </c>
      <c r="N167" s="105">
        <v>31780000</v>
      </c>
      <c r="P167" s="2"/>
    </row>
    <row r="168" spans="1:16" s="3" customFormat="1">
      <c r="A168" s="125"/>
      <c r="B168" s="125"/>
      <c r="C168" s="238"/>
      <c r="D168" s="83"/>
      <c r="E168" s="212"/>
      <c r="F168" s="5"/>
      <c r="G168" s="5"/>
      <c r="H168" s="93"/>
      <c r="I168" s="94"/>
      <c r="J168" s="7"/>
      <c r="K168" s="7"/>
      <c r="L168" s="97" t="s">
        <v>9</v>
      </c>
      <c r="M168" s="96"/>
      <c r="N168" s="98">
        <f>N167</f>
        <v>31780000</v>
      </c>
      <c r="O168" s="8"/>
      <c r="P168" s="2"/>
    </row>
    <row r="169" spans="1:16" s="8" customFormat="1">
      <c r="A169" s="125"/>
      <c r="B169" s="125"/>
      <c r="C169" s="238"/>
      <c r="D169" s="125" t="s">
        <v>111</v>
      </c>
      <c r="E169" s="210">
        <f t="shared" ref="E169" si="6">N170</f>
        <v>4800000</v>
      </c>
      <c r="F169" s="102" t="s">
        <v>113</v>
      </c>
      <c r="G169" s="102"/>
      <c r="H169" s="103"/>
      <c r="I169" s="117"/>
      <c r="J169" s="110"/>
      <c r="K169" s="104"/>
      <c r="L169" s="118"/>
      <c r="M169" s="104" t="s">
        <v>8</v>
      </c>
      <c r="N169" s="105">
        <v>4800000</v>
      </c>
      <c r="P169" s="2"/>
    </row>
    <row r="170" spans="1:16" s="8" customFormat="1">
      <c r="A170" s="125"/>
      <c r="B170" s="125"/>
      <c r="C170" s="238"/>
      <c r="D170" s="125"/>
      <c r="E170" s="212"/>
      <c r="F170" s="5"/>
      <c r="G170" s="5"/>
      <c r="H170" s="93"/>
      <c r="I170" s="94"/>
      <c r="J170" s="7"/>
      <c r="K170" s="7"/>
      <c r="L170" s="97" t="s">
        <v>9</v>
      </c>
      <c r="M170" s="96"/>
      <c r="N170" s="98">
        <f>N169</f>
        <v>4800000</v>
      </c>
      <c r="O170"/>
      <c r="P170" s="2"/>
    </row>
    <row r="171" spans="1:16">
      <c r="A171" s="125"/>
      <c r="B171" s="125"/>
      <c r="C171" s="238"/>
      <c r="D171" s="144" t="s">
        <v>112</v>
      </c>
      <c r="E171" s="210">
        <f t="shared" ref="E171" si="7">N172</f>
        <v>10000000</v>
      </c>
      <c r="F171" s="102" t="s">
        <v>114</v>
      </c>
      <c r="G171" s="102"/>
      <c r="H171" s="103">
        <v>2000000</v>
      </c>
      <c r="I171" s="117"/>
      <c r="J171" s="110"/>
      <c r="K171" s="99" t="s">
        <v>95</v>
      </c>
      <c r="L171" s="118">
        <v>5</v>
      </c>
      <c r="M171" s="104" t="s">
        <v>8</v>
      </c>
      <c r="N171" s="105">
        <f>H171*L171</f>
        <v>10000000</v>
      </c>
    </row>
    <row r="172" spans="1:16">
      <c r="A172" s="125"/>
      <c r="B172" s="125"/>
      <c r="C172" s="236"/>
      <c r="D172" s="83"/>
      <c r="E172" s="212"/>
      <c r="F172" s="5"/>
      <c r="G172" s="5"/>
      <c r="H172" s="93"/>
      <c r="I172" s="94"/>
      <c r="J172" s="7"/>
      <c r="K172" s="7"/>
      <c r="L172" s="97" t="s">
        <v>9</v>
      </c>
      <c r="M172" s="96"/>
      <c r="N172" s="98">
        <f>N171</f>
        <v>10000000</v>
      </c>
      <c r="O172" s="8"/>
    </row>
    <row r="173" spans="1:16" s="8" customFormat="1">
      <c r="A173" s="125"/>
      <c r="B173" s="125"/>
      <c r="C173" s="237" t="s">
        <v>279</v>
      </c>
      <c r="D173" s="63"/>
      <c r="E173" s="145">
        <f>SUM(E174:E178)</f>
        <v>145300000</v>
      </c>
      <c r="F173" s="215"/>
      <c r="G173" s="216"/>
      <c r="H173" s="216"/>
      <c r="I173" s="216"/>
      <c r="J173" s="216"/>
      <c r="K173" s="122"/>
      <c r="L173" s="118"/>
      <c r="M173" s="104"/>
      <c r="N173" s="105"/>
      <c r="P173" s="2"/>
    </row>
    <row r="174" spans="1:16" s="8" customFormat="1">
      <c r="A174" s="125"/>
      <c r="B174" s="125"/>
      <c r="C174" s="238"/>
      <c r="D174" s="124" t="s">
        <v>280</v>
      </c>
      <c r="E174" s="210">
        <f>N177</f>
        <v>15300000</v>
      </c>
      <c r="F174" s="85" t="s">
        <v>312</v>
      </c>
      <c r="G174" s="148"/>
      <c r="H174" s="149"/>
      <c r="I174" s="150"/>
      <c r="J174" s="150"/>
      <c r="K174" s="99" t="s">
        <v>95</v>
      </c>
      <c r="L174" s="118">
        <v>1</v>
      </c>
      <c r="M174" s="104" t="s">
        <v>8</v>
      </c>
      <c r="N174" s="105">
        <v>14000000</v>
      </c>
      <c r="P174" s="2"/>
    </row>
    <row r="175" spans="1:16" s="8" customFormat="1">
      <c r="A175" s="125"/>
      <c r="B175" s="125"/>
      <c r="C175" s="238"/>
      <c r="D175" s="125"/>
      <c r="E175" s="211"/>
      <c r="F175" s="85" t="s">
        <v>313</v>
      </c>
      <c r="G175" s="85"/>
      <c r="H175" s="86"/>
      <c r="I175" s="99"/>
      <c r="J175" s="88"/>
      <c r="K175" s="99" t="s">
        <v>95</v>
      </c>
      <c r="L175" s="108">
        <v>1</v>
      </c>
      <c r="M175" s="90" t="s">
        <v>8</v>
      </c>
      <c r="N175" s="91">
        <v>1200000</v>
      </c>
      <c r="P175" s="2"/>
    </row>
    <row r="176" spans="1:16" s="8" customFormat="1">
      <c r="A176" s="125"/>
      <c r="B176" s="125"/>
      <c r="C176" s="238"/>
      <c r="D176" s="125"/>
      <c r="E176" s="211"/>
      <c r="F176" s="85" t="s">
        <v>281</v>
      </c>
      <c r="G176" s="85"/>
      <c r="H176" s="86"/>
      <c r="I176" s="99"/>
      <c r="J176" s="88"/>
      <c r="K176" s="99" t="s">
        <v>95</v>
      </c>
      <c r="L176" s="108">
        <v>1</v>
      </c>
      <c r="M176" s="90" t="s">
        <v>8</v>
      </c>
      <c r="N176" s="91">
        <v>100000</v>
      </c>
      <c r="P176" s="2"/>
    </row>
    <row r="177" spans="1:16" s="8" customFormat="1">
      <c r="A177" s="125"/>
      <c r="B177" s="125"/>
      <c r="C177" s="238"/>
      <c r="D177" s="83"/>
      <c r="E177" s="212"/>
      <c r="F177" s="5"/>
      <c r="G177" s="5"/>
      <c r="H177" s="93"/>
      <c r="I177" s="94"/>
      <c r="J177" s="7"/>
      <c r="K177" s="7"/>
      <c r="L177" s="97" t="s">
        <v>9</v>
      </c>
      <c r="M177" s="96"/>
      <c r="N177" s="98">
        <f>N174+N175+N176</f>
        <v>15300000</v>
      </c>
      <c r="P177" s="2"/>
    </row>
    <row r="178" spans="1:16" s="8" customFormat="1">
      <c r="A178" s="125"/>
      <c r="B178" s="125"/>
      <c r="C178" s="236"/>
      <c r="D178" s="135" t="s">
        <v>282</v>
      </c>
      <c r="E178" s="146">
        <f>N178</f>
        <v>130000000</v>
      </c>
      <c r="F178" s="147" t="s">
        <v>283</v>
      </c>
      <c r="G178" s="148"/>
      <c r="H178" s="149"/>
      <c r="I178" s="150"/>
      <c r="J178" s="150"/>
      <c r="K178" s="79"/>
      <c r="L178" s="89"/>
      <c r="M178" s="90" t="s">
        <v>8</v>
      </c>
      <c r="N178" s="123">
        <v>130000000</v>
      </c>
      <c r="O178"/>
      <c r="P178" s="2"/>
    </row>
    <row r="179" spans="1:16">
      <c r="A179" s="125"/>
      <c r="B179" s="125"/>
      <c r="C179" s="237" t="s">
        <v>67</v>
      </c>
      <c r="D179" s="124" t="s">
        <v>81</v>
      </c>
      <c r="E179" s="205">
        <f>N181</f>
        <v>4000000</v>
      </c>
      <c r="F179" s="109" t="s">
        <v>82</v>
      </c>
      <c r="G179" s="102"/>
      <c r="H179" s="103">
        <v>200000</v>
      </c>
      <c r="I179" s="117"/>
      <c r="J179" s="110"/>
      <c r="K179" s="99" t="s">
        <v>95</v>
      </c>
      <c r="L179" s="118">
        <v>5</v>
      </c>
      <c r="M179" s="104" t="s">
        <v>8</v>
      </c>
      <c r="N179" s="105">
        <f>H179*L179</f>
        <v>1000000</v>
      </c>
    </row>
    <row r="180" spans="1:16">
      <c r="A180" s="125"/>
      <c r="B180" s="125"/>
      <c r="C180" s="238"/>
      <c r="D180" s="125"/>
      <c r="E180" s="205"/>
      <c r="F180" s="112" t="s">
        <v>83</v>
      </c>
      <c r="G180" s="85"/>
      <c r="H180" s="86">
        <v>150000</v>
      </c>
      <c r="I180" s="99"/>
      <c r="J180" s="88"/>
      <c r="K180" s="99" t="s">
        <v>95</v>
      </c>
      <c r="L180" s="108">
        <v>20</v>
      </c>
      <c r="M180" s="90" t="s">
        <v>8</v>
      </c>
      <c r="N180" s="91">
        <f>H180*L180</f>
        <v>3000000</v>
      </c>
    </row>
    <row r="181" spans="1:16">
      <c r="A181" s="125"/>
      <c r="B181" s="125"/>
      <c r="C181" s="236"/>
      <c r="D181" s="83"/>
      <c r="E181" s="206"/>
      <c r="F181" s="113"/>
      <c r="G181" s="5"/>
      <c r="H181" s="93"/>
      <c r="I181" s="94"/>
      <c r="J181" s="7"/>
      <c r="K181" s="7"/>
      <c r="L181" s="97" t="s">
        <v>9</v>
      </c>
      <c r="M181" s="96"/>
      <c r="N181" s="98">
        <f>SUM(N179:N180)</f>
        <v>4000000</v>
      </c>
    </row>
    <row r="182" spans="1:16">
      <c r="A182" s="125"/>
      <c r="B182" s="125"/>
      <c r="C182" s="237" t="s">
        <v>102</v>
      </c>
      <c r="D182" s="125"/>
      <c r="E182" s="210">
        <f>SUM(N185:N186)</f>
        <v>201650000</v>
      </c>
      <c r="F182" s="151" t="s">
        <v>99</v>
      </c>
      <c r="G182" s="85"/>
      <c r="H182" s="86"/>
      <c r="I182" s="99"/>
      <c r="J182" s="88"/>
      <c r="K182" s="90"/>
      <c r="L182" s="89"/>
      <c r="M182" s="90"/>
      <c r="N182" s="91">
        <v>36348400</v>
      </c>
    </row>
    <row r="183" spans="1:16" s="8" customFormat="1">
      <c r="A183" s="125"/>
      <c r="B183" s="125"/>
      <c r="C183" s="238"/>
      <c r="D183" s="125"/>
      <c r="E183" s="211"/>
      <c r="F183" s="151" t="s">
        <v>284</v>
      </c>
      <c r="G183" s="85"/>
      <c r="H183" s="86"/>
      <c r="I183" s="99"/>
      <c r="J183" s="88"/>
      <c r="K183" s="90"/>
      <c r="L183" s="89"/>
      <c r="M183" s="90"/>
      <c r="N183" s="91">
        <v>149333336</v>
      </c>
      <c r="P183" s="2"/>
    </row>
    <row r="184" spans="1:16" s="8" customFormat="1">
      <c r="A184" s="125"/>
      <c r="B184" s="125"/>
      <c r="C184" s="238"/>
      <c r="D184" s="125"/>
      <c r="E184" s="211"/>
      <c r="F184" s="151"/>
      <c r="G184" s="85"/>
      <c r="H184" s="86"/>
      <c r="I184" s="99"/>
      <c r="J184" s="88"/>
      <c r="K184" s="90"/>
      <c r="L184" s="89"/>
      <c r="M184" s="90"/>
      <c r="N184" s="137">
        <v>15966264</v>
      </c>
      <c r="P184" s="2"/>
    </row>
    <row r="185" spans="1:16" s="8" customFormat="1">
      <c r="A185" s="125"/>
      <c r="B185" s="125"/>
      <c r="C185" s="238"/>
      <c r="D185" s="125"/>
      <c r="E185" s="211"/>
      <c r="F185" s="151"/>
      <c r="G185" s="85"/>
      <c r="H185" s="86"/>
      <c r="I185" s="99"/>
      <c r="J185" s="88"/>
      <c r="K185" s="90"/>
      <c r="L185" s="114" t="s">
        <v>64</v>
      </c>
      <c r="M185" s="90"/>
      <c r="N185" s="123">
        <f>N182+N183</f>
        <v>185681736</v>
      </c>
      <c r="P185" s="2"/>
    </row>
    <row r="186" spans="1:16">
      <c r="A186" s="125"/>
      <c r="B186" s="125"/>
      <c r="C186" s="236"/>
      <c r="D186" s="125"/>
      <c r="E186" s="212"/>
      <c r="F186" s="151"/>
      <c r="G186" s="85"/>
      <c r="H186" s="86"/>
      <c r="I186" s="99"/>
      <c r="J186" s="114"/>
      <c r="K186" s="114"/>
      <c r="L186" s="7" t="s">
        <v>268</v>
      </c>
      <c r="M186" s="90"/>
      <c r="N186" s="152">
        <v>15968264</v>
      </c>
    </row>
    <row r="187" spans="1:16">
      <c r="A187" s="125"/>
      <c r="B187" s="125"/>
      <c r="C187" s="237" t="s">
        <v>103</v>
      </c>
      <c r="D187" s="153"/>
      <c r="E187" s="154">
        <f>N191</f>
        <v>568900000</v>
      </c>
      <c r="F187" s="155" t="s">
        <v>262</v>
      </c>
      <c r="G187" s="102"/>
      <c r="H187" s="103"/>
      <c r="I187" s="117"/>
      <c r="J187" s="110"/>
      <c r="K187" s="104"/>
      <c r="L187" s="111"/>
      <c r="M187" s="104"/>
      <c r="N187" s="105">
        <f>373060000+18050</f>
        <v>373078050</v>
      </c>
      <c r="O187" s="8"/>
    </row>
    <row r="188" spans="1:16" s="8" customFormat="1">
      <c r="A188" s="125"/>
      <c r="B188" s="125"/>
      <c r="C188" s="238"/>
      <c r="D188" s="156"/>
      <c r="E188" s="157"/>
      <c r="F188" s="158" t="s">
        <v>265</v>
      </c>
      <c r="G188" s="85"/>
      <c r="H188" s="86"/>
      <c r="I188" s="99"/>
      <c r="J188" s="88"/>
      <c r="K188" s="90"/>
      <c r="L188" s="89"/>
      <c r="M188" s="90"/>
      <c r="N188" s="91">
        <v>62440000</v>
      </c>
      <c r="P188" s="2"/>
    </row>
    <row r="189" spans="1:16" s="8" customFormat="1">
      <c r="A189" s="125"/>
      <c r="B189" s="125"/>
      <c r="C189" s="238"/>
      <c r="D189" s="156"/>
      <c r="E189" s="157"/>
      <c r="F189" s="158" t="s">
        <v>285</v>
      </c>
      <c r="G189" s="85"/>
      <c r="H189" s="86"/>
      <c r="I189" s="99"/>
      <c r="J189" s="88"/>
      <c r="K189" s="90"/>
      <c r="L189" s="89"/>
      <c r="M189" s="90"/>
      <c r="N189" s="91">
        <v>26600000</v>
      </c>
      <c r="P189" s="2"/>
    </row>
    <row r="190" spans="1:16" s="8" customFormat="1">
      <c r="A190" s="125"/>
      <c r="B190" s="125"/>
      <c r="C190" s="238"/>
      <c r="D190" s="156"/>
      <c r="E190" s="157"/>
      <c r="F190" s="158" t="s">
        <v>266</v>
      </c>
      <c r="G190" s="85"/>
      <c r="H190" s="86"/>
      <c r="I190" s="99"/>
      <c r="J190" s="88"/>
      <c r="K190" s="90"/>
      <c r="L190" s="89"/>
      <c r="M190" s="90"/>
      <c r="N190" s="91">
        <v>106781950</v>
      </c>
      <c r="P190" s="2"/>
    </row>
    <row r="191" spans="1:16" s="8" customFormat="1">
      <c r="A191" s="125"/>
      <c r="B191" s="125"/>
      <c r="C191" s="236"/>
      <c r="D191" s="159"/>
      <c r="E191" s="157"/>
      <c r="F191" s="160"/>
      <c r="G191" s="5"/>
      <c r="H191" s="93"/>
      <c r="I191" s="94"/>
      <c r="J191" s="7"/>
      <c r="K191" s="7"/>
      <c r="L191" s="97" t="s">
        <v>9</v>
      </c>
      <c r="M191" s="96"/>
      <c r="N191" s="98">
        <f>SUM(N187:N190)</f>
        <v>568900000</v>
      </c>
      <c r="O191"/>
      <c r="P191" s="2"/>
    </row>
    <row r="192" spans="1:16">
      <c r="A192" s="125"/>
      <c r="B192" s="125"/>
      <c r="C192" s="237" t="s">
        <v>104</v>
      </c>
      <c r="D192" s="124"/>
      <c r="E192" s="128">
        <f>N192</f>
        <v>49000000</v>
      </c>
      <c r="F192" s="161" t="s">
        <v>311</v>
      </c>
      <c r="G192" s="102"/>
      <c r="H192" s="103"/>
      <c r="I192" s="117"/>
      <c r="J192" s="131"/>
      <c r="K192" s="131"/>
      <c r="L192" s="111"/>
      <c r="M192" s="104"/>
      <c r="N192" s="105">
        <v>49000000</v>
      </c>
    </row>
    <row r="193" spans="1:16" s="8" customFormat="1">
      <c r="A193" s="125"/>
      <c r="B193" s="125"/>
      <c r="C193" s="238"/>
      <c r="D193" s="125"/>
      <c r="E193" s="146"/>
      <c r="F193" s="151"/>
      <c r="G193" s="85"/>
      <c r="H193" s="86"/>
      <c r="I193" s="99"/>
      <c r="J193" s="114"/>
      <c r="K193" s="114"/>
      <c r="L193" s="89"/>
      <c r="M193" s="90"/>
      <c r="N193" s="137"/>
      <c r="P193" s="2"/>
    </row>
    <row r="194" spans="1:16" s="8" customFormat="1">
      <c r="A194" s="125"/>
      <c r="B194" s="125"/>
      <c r="C194" s="236"/>
      <c r="D194" s="83"/>
      <c r="E194" s="133"/>
      <c r="F194" s="160"/>
      <c r="G194" s="5"/>
      <c r="H194" s="93"/>
      <c r="I194" s="94"/>
      <c r="J194" s="7"/>
      <c r="K194" s="7"/>
      <c r="L194" s="97" t="s">
        <v>9</v>
      </c>
      <c r="M194" s="96"/>
      <c r="N194" s="98">
        <f>N192</f>
        <v>49000000</v>
      </c>
      <c r="P194" s="2"/>
    </row>
    <row r="195" spans="1:16" s="8" customFormat="1">
      <c r="A195" s="125"/>
      <c r="B195" s="125"/>
      <c r="C195" s="162" t="s">
        <v>286</v>
      </c>
      <c r="D195" s="83"/>
      <c r="E195" s="133">
        <f>N195</f>
        <v>73000000</v>
      </c>
      <c r="F195" s="163"/>
      <c r="G195" s="5"/>
      <c r="H195" s="93"/>
      <c r="I195" s="94"/>
      <c r="J195" s="7"/>
      <c r="K195" s="7"/>
      <c r="L195" s="97" t="s">
        <v>9</v>
      </c>
      <c r="M195" s="96"/>
      <c r="N195" s="98">
        <v>73000000</v>
      </c>
      <c r="P195" s="2"/>
    </row>
    <row r="196" spans="1:16">
      <c r="A196" s="125"/>
      <c r="B196" s="125"/>
      <c r="C196" s="164" t="s">
        <v>68</v>
      </c>
      <c r="D196" s="72"/>
      <c r="E196" s="80">
        <f>N196</f>
        <v>200000000</v>
      </c>
      <c r="F196" s="163"/>
      <c r="G196" s="5"/>
      <c r="H196" s="93"/>
      <c r="I196" s="94"/>
      <c r="J196" s="7"/>
      <c r="K196" s="7"/>
      <c r="L196" s="97" t="s">
        <v>9</v>
      </c>
      <c r="M196" s="96"/>
      <c r="N196" s="98">
        <v>200000000</v>
      </c>
    </row>
    <row r="197" spans="1:16">
      <c r="A197" s="125"/>
      <c r="B197" s="125"/>
      <c r="C197" s="237" t="s">
        <v>105</v>
      </c>
      <c r="D197" s="72"/>
      <c r="E197" s="80">
        <f>SUM(E198:E200)</f>
        <v>22000000</v>
      </c>
      <c r="F197" s="165"/>
      <c r="G197" s="74"/>
      <c r="H197" s="75"/>
      <c r="I197" s="76"/>
      <c r="J197" s="77"/>
      <c r="K197" s="77"/>
      <c r="L197" s="77"/>
      <c r="M197" s="74"/>
      <c r="N197" s="78"/>
    </row>
    <row r="198" spans="1:16">
      <c r="A198" s="125"/>
      <c r="B198" s="125"/>
      <c r="C198" s="238"/>
      <c r="D198" s="140" t="s">
        <v>63</v>
      </c>
      <c r="E198" s="203">
        <f>N200</f>
        <v>22000000</v>
      </c>
      <c r="F198" s="109" t="s">
        <v>115</v>
      </c>
      <c r="G198" s="102"/>
      <c r="H198" s="103">
        <v>10000000</v>
      </c>
      <c r="I198" s="117"/>
      <c r="J198" s="110"/>
      <c r="K198" s="99" t="s">
        <v>95</v>
      </c>
      <c r="L198" s="118">
        <v>1</v>
      </c>
      <c r="M198" s="104" t="s">
        <v>8</v>
      </c>
      <c r="N198" s="105">
        <f>H198*L198</f>
        <v>10000000</v>
      </c>
      <c r="O198" s="8"/>
    </row>
    <row r="199" spans="1:16" s="8" customFormat="1">
      <c r="A199" s="125"/>
      <c r="B199" s="125"/>
      <c r="C199" s="238"/>
      <c r="D199" s="135"/>
      <c r="E199" s="203"/>
      <c r="F199" s="112" t="s">
        <v>116</v>
      </c>
      <c r="G199" s="85"/>
      <c r="H199" s="86">
        <v>1000000</v>
      </c>
      <c r="I199" s="99"/>
      <c r="J199" s="88"/>
      <c r="K199" s="99" t="s">
        <v>95</v>
      </c>
      <c r="L199" s="108">
        <v>12</v>
      </c>
      <c r="M199" s="90" t="s">
        <v>8</v>
      </c>
      <c r="N199" s="91">
        <f>H199*L199</f>
        <v>12000000</v>
      </c>
      <c r="O199"/>
      <c r="P199" s="2"/>
    </row>
    <row r="200" spans="1:16">
      <c r="A200" s="125"/>
      <c r="B200" s="125"/>
      <c r="C200" s="236"/>
      <c r="D200" s="141"/>
      <c r="E200" s="204"/>
      <c r="F200" s="160"/>
      <c r="G200" s="5"/>
      <c r="H200" s="93"/>
      <c r="I200" s="94"/>
      <c r="J200" s="7"/>
      <c r="K200" s="7"/>
      <c r="L200" s="97" t="s">
        <v>9</v>
      </c>
      <c r="M200" s="96"/>
      <c r="N200" s="98">
        <f>SUM(N198:N199)</f>
        <v>22000000</v>
      </c>
    </row>
    <row r="201" spans="1:16">
      <c r="A201" s="125"/>
      <c r="B201" s="125"/>
      <c r="C201" s="70" t="s">
        <v>106</v>
      </c>
      <c r="D201" s="72"/>
      <c r="E201" s="80">
        <f t="shared" ref="E201:E205" si="8">N201</f>
        <v>7200000</v>
      </c>
      <c r="F201" s="161" t="s">
        <v>287</v>
      </c>
      <c r="G201" s="74"/>
      <c r="H201" s="75"/>
      <c r="I201" s="76"/>
      <c r="J201" s="77"/>
      <c r="K201" s="77"/>
      <c r="L201" s="121"/>
      <c r="M201" s="122"/>
      <c r="N201" s="166">
        <v>7200000</v>
      </c>
    </row>
    <row r="202" spans="1:16">
      <c r="A202" s="125"/>
      <c r="B202" s="125"/>
      <c r="C202" s="70" t="s">
        <v>107</v>
      </c>
      <c r="D202" s="72"/>
      <c r="E202" s="80">
        <f t="shared" si="8"/>
        <v>2100000</v>
      </c>
      <c r="F202" s="165" t="s">
        <v>288</v>
      </c>
      <c r="G202" s="5"/>
      <c r="H202" s="93"/>
      <c r="I202" s="94"/>
      <c r="J202" s="7"/>
      <c r="K202" s="7"/>
      <c r="L202" s="97"/>
      <c r="M202" s="96"/>
      <c r="N202" s="98">
        <v>2100000</v>
      </c>
      <c r="O202" s="8"/>
    </row>
    <row r="203" spans="1:16" s="8" customFormat="1">
      <c r="A203" s="125"/>
      <c r="B203" s="125"/>
      <c r="C203" s="70" t="s">
        <v>94</v>
      </c>
      <c r="D203" s="72"/>
      <c r="E203" s="80">
        <f t="shared" si="8"/>
        <v>168360000</v>
      </c>
      <c r="F203" s="165" t="s">
        <v>289</v>
      </c>
      <c r="G203" s="5"/>
      <c r="H203" s="93"/>
      <c r="I203" s="94"/>
      <c r="J203" s="7"/>
      <c r="K203" s="7"/>
      <c r="L203" s="97"/>
      <c r="M203" s="96"/>
      <c r="N203" s="98">
        <v>168360000</v>
      </c>
      <c r="P203" s="2"/>
    </row>
    <row r="204" spans="1:16" s="8" customFormat="1">
      <c r="A204" s="125"/>
      <c r="B204" s="125"/>
      <c r="C204" s="70" t="s">
        <v>108</v>
      </c>
      <c r="D204" s="72"/>
      <c r="E204" s="80">
        <f t="shared" si="8"/>
        <v>2500000</v>
      </c>
      <c r="F204" s="165" t="s">
        <v>290</v>
      </c>
      <c r="G204" s="5"/>
      <c r="H204" s="93"/>
      <c r="I204" s="94"/>
      <c r="J204" s="7"/>
      <c r="K204" s="7"/>
      <c r="L204" s="97"/>
      <c r="M204" s="96"/>
      <c r="N204" s="98">
        <v>2500000</v>
      </c>
      <c r="P204" s="2"/>
    </row>
    <row r="205" spans="1:16" s="8" customFormat="1">
      <c r="A205" s="125"/>
      <c r="B205" s="125"/>
      <c r="C205" s="167" t="s">
        <v>291</v>
      </c>
      <c r="D205" s="124"/>
      <c r="E205" s="128">
        <f t="shared" si="8"/>
        <v>57000000</v>
      </c>
      <c r="F205" s="161" t="s">
        <v>292</v>
      </c>
      <c r="G205" s="85"/>
      <c r="H205" s="86"/>
      <c r="I205" s="99"/>
      <c r="J205" s="114"/>
      <c r="K205" s="114"/>
      <c r="L205" s="89"/>
      <c r="M205" s="90"/>
      <c r="N205" s="123">
        <v>57000000</v>
      </c>
      <c r="P205" s="2"/>
    </row>
    <row r="206" spans="1:16" s="8" customFormat="1">
      <c r="A206" s="125"/>
      <c r="B206" s="125"/>
      <c r="C206" s="70" t="s">
        <v>109</v>
      </c>
      <c r="D206" s="72"/>
      <c r="E206" s="80">
        <f t="shared" ref="E206" si="9">N206</f>
        <v>14890000</v>
      </c>
      <c r="F206" s="165" t="s">
        <v>293</v>
      </c>
      <c r="G206" s="74"/>
      <c r="H206" s="75"/>
      <c r="I206" s="76"/>
      <c r="J206" s="77"/>
      <c r="K206" s="77"/>
      <c r="L206" s="121"/>
      <c r="M206" s="122"/>
      <c r="N206" s="166">
        <v>14890000</v>
      </c>
      <c r="P206" s="2"/>
    </row>
    <row r="207" spans="1:16" s="8" customFormat="1">
      <c r="A207" s="125"/>
      <c r="B207" s="125"/>
      <c r="C207" s="162" t="s">
        <v>294</v>
      </c>
      <c r="D207" s="83"/>
      <c r="E207" s="133">
        <f t="shared" ref="E207:E210" si="10">N207</f>
        <v>20000000</v>
      </c>
      <c r="F207" s="163" t="s">
        <v>295</v>
      </c>
      <c r="G207" s="5"/>
      <c r="H207" s="93"/>
      <c r="I207" s="94"/>
      <c r="J207" s="7"/>
      <c r="K207" s="7"/>
      <c r="L207" s="97"/>
      <c r="M207" s="96"/>
      <c r="N207" s="98">
        <v>20000000</v>
      </c>
      <c r="P207" s="2"/>
    </row>
    <row r="208" spans="1:16" s="8" customFormat="1">
      <c r="A208" s="125"/>
      <c r="B208" s="125"/>
      <c r="C208" s="164" t="s">
        <v>296</v>
      </c>
      <c r="D208" s="72"/>
      <c r="E208" s="80">
        <f t="shared" si="10"/>
        <v>47700000</v>
      </c>
      <c r="F208" s="163" t="s">
        <v>297</v>
      </c>
      <c r="G208" s="5"/>
      <c r="H208" s="93"/>
      <c r="I208" s="94"/>
      <c r="J208" s="7"/>
      <c r="K208" s="7"/>
      <c r="L208" s="97"/>
      <c r="M208" s="96"/>
      <c r="N208" s="98">
        <f>47663333+36667</f>
        <v>47700000</v>
      </c>
      <c r="P208" s="2"/>
    </row>
    <row r="209" spans="1:16" s="8" customFormat="1">
      <c r="A209" s="125"/>
      <c r="B209" s="125"/>
      <c r="C209" s="126" t="s">
        <v>298</v>
      </c>
      <c r="D209" s="124"/>
      <c r="E209" s="128">
        <f>N209</f>
        <v>614632000</v>
      </c>
      <c r="F209" s="161" t="s">
        <v>299</v>
      </c>
      <c r="G209" s="102"/>
      <c r="H209" s="103"/>
      <c r="I209" s="117"/>
      <c r="J209" s="131"/>
      <c r="K209" s="131"/>
      <c r="L209" s="111"/>
      <c r="M209" s="104"/>
      <c r="N209" s="168">
        <v>614632000</v>
      </c>
      <c r="P209" s="2"/>
    </row>
    <row r="210" spans="1:16" s="8" customFormat="1">
      <c r="A210" s="125"/>
      <c r="B210" s="125"/>
      <c r="C210" s="70" t="s">
        <v>300</v>
      </c>
      <c r="D210" s="72"/>
      <c r="E210" s="80">
        <f t="shared" si="10"/>
        <v>190800000</v>
      </c>
      <c r="F210" s="165" t="s">
        <v>301</v>
      </c>
      <c r="G210" s="74"/>
      <c r="H210" s="75"/>
      <c r="I210" s="76"/>
      <c r="J210" s="77"/>
      <c r="K210" s="77"/>
      <c r="L210" s="121"/>
      <c r="M210" s="122"/>
      <c r="N210" s="166">
        <f>190750520+49480</f>
        <v>190800000</v>
      </c>
      <c r="O210"/>
      <c r="P210" s="2"/>
    </row>
    <row r="211" spans="1:16">
      <c r="A211" s="83"/>
      <c r="B211" s="83"/>
      <c r="C211" s="164" t="s">
        <v>110</v>
      </c>
      <c r="D211" s="72"/>
      <c r="E211" s="80">
        <f>N211</f>
        <v>30000000</v>
      </c>
      <c r="F211" s="74"/>
      <c r="G211" s="74"/>
      <c r="H211" s="75"/>
      <c r="I211" s="76"/>
      <c r="J211" s="77"/>
      <c r="K211" s="77"/>
      <c r="L211" s="121"/>
      <c r="M211" s="122"/>
      <c r="N211" s="166">
        <v>30000000</v>
      </c>
    </row>
    <row r="212" spans="1:16">
      <c r="A212" s="219" t="s">
        <v>64</v>
      </c>
      <c r="B212" s="219" t="s">
        <v>64</v>
      </c>
      <c r="C212" s="219" t="s">
        <v>64</v>
      </c>
      <c r="D212" s="219"/>
      <c r="E212" s="203">
        <f>N216</f>
        <v>152000000</v>
      </c>
      <c r="F212" s="102" t="s">
        <v>65</v>
      </c>
      <c r="G212" s="102"/>
      <c r="H212" s="103"/>
      <c r="I212" s="117"/>
      <c r="J212" s="110"/>
      <c r="K212" s="104"/>
      <c r="L212" s="118"/>
      <c r="M212" s="104" t="s">
        <v>8</v>
      </c>
      <c r="N212" s="105">
        <v>60000000</v>
      </c>
      <c r="O212" s="8"/>
    </row>
    <row r="213" spans="1:16" s="8" customFormat="1">
      <c r="A213" s="219"/>
      <c r="B213" s="219"/>
      <c r="C213" s="219"/>
      <c r="D213" s="219"/>
      <c r="E213" s="204"/>
      <c r="F213" s="85" t="s">
        <v>302</v>
      </c>
      <c r="G213" s="85"/>
      <c r="H213" s="86">
        <v>3000000</v>
      </c>
      <c r="I213" s="99"/>
      <c r="J213" s="88"/>
      <c r="K213" s="99" t="s">
        <v>95</v>
      </c>
      <c r="L213" s="116">
        <v>17</v>
      </c>
      <c r="M213" s="90" t="s">
        <v>8</v>
      </c>
      <c r="N213" s="91">
        <f>H213*L213</f>
        <v>51000000</v>
      </c>
      <c r="P213" s="2"/>
    </row>
    <row r="214" spans="1:16" s="8" customFormat="1">
      <c r="A214" s="219"/>
      <c r="B214" s="219"/>
      <c r="C214" s="219"/>
      <c r="D214" s="219"/>
      <c r="E214" s="204"/>
      <c r="F214" s="85" t="s">
        <v>303</v>
      </c>
      <c r="G214" s="85"/>
      <c r="H214" s="86">
        <v>1000000</v>
      </c>
      <c r="I214" s="99"/>
      <c r="J214" s="88"/>
      <c r="K214" s="99" t="s">
        <v>95</v>
      </c>
      <c r="L214" s="116">
        <v>17</v>
      </c>
      <c r="M214" s="90" t="s">
        <v>8</v>
      </c>
      <c r="N214" s="91">
        <f>H214*L214</f>
        <v>17000000</v>
      </c>
      <c r="O214"/>
      <c r="P214" s="2"/>
    </row>
    <row r="215" spans="1:16">
      <c r="A215" s="219"/>
      <c r="B215" s="219"/>
      <c r="C215" s="219"/>
      <c r="D215" s="219"/>
      <c r="E215" s="204"/>
      <c r="F215" s="85" t="s">
        <v>66</v>
      </c>
      <c r="G215" s="85"/>
      <c r="H215" s="86"/>
      <c r="I215" s="99"/>
      <c r="J215" s="88"/>
      <c r="K215" s="90"/>
      <c r="L215" s="169"/>
      <c r="M215" s="90" t="s">
        <v>8</v>
      </c>
      <c r="N215" s="91">
        <v>24000000</v>
      </c>
    </row>
    <row r="216" spans="1:16">
      <c r="A216" s="219"/>
      <c r="B216" s="219"/>
      <c r="C216" s="219"/>
      <c r="D216" s="219"/>
      <c r="E216" s="204"/>
      <c r="F216" s="85"/>
      <c r="G216" s="85"/>
      <c r="H216" s="86"/>
      <c r="I216" s="99"/>
      <c r="J216" s="114"/>
      <c r="K216" s="114"/>
      <c r="L216" s="89" t="s">
        <v>9</v>
      </c>
      <c r="M216" s="90"/>
      <c r="N216" s="123">
        <f>SUM(N212:N215)</f>
        <v>152000000</v>
      </c>
    </row>
    <row r="217" spans="1:16">
      <c r="A217" s="219" t="s">
        <v>69</v>
      </c>
      <c r="B217" s="219" t="s">
        <v>69</v>
      </c>
      <c r="C217" s="219" t="s">
        <v>69</v>
      </c>
      <c r="D217" s="219"/>
      <c r="E217" s="205">
        <f>N223</f>
        <v>904487797</v>
      </c>
      <c r="F217" s="109" t="s">
        <v>71</v>
      </c>
      <c r="G217" s="102"/>
      <c r="H217" s="103"/>
      <c r="I217" s="117"/>
      <c r="J217" s="131"/>
      <c r="K217" s="131"/>
      <c r="L217" s="131"/>
      <c r="M217" s="102"/>
      <c r="N217" s="105">
        <v>538863039</v>
      </c>
    </row>
    <row r="218" spans="1:16">
      <c r="A218" s="219"/>
      <c r="B218" s="219"/>
      <c r="C218" s="219"/>
      <c r="D218" s="219"/>
      <c r="E218" s="206"/>
      <c r="F218" s="112" t="s">
        <v>304</v>
      </c>
      <c r="G218" s="85"/>
      <c r="H218" s="86"/>
      <c r="I218" s="99"/>
      <c r="J218" s="114"/>
      <c r="K218" s="114"/>
      <c r="L218" s="114"/>
      <c r="M218" s="85"/>
      <c r="N218" s="91">
        <v>99535758</v>
      </c>
      <c r="O218" s="8"/>
    </row>
    <row r="219" spans="1:16" s="8" customFormat="1">
      <c r="A219" s="219"/>
      <c r="B219" s="219"/>
      <c r="C219" s="219"/>
      <c r="D219" s="219"/>
      <c r="E219" s="206"/>
      <c r="F219" s="170" t="s">
        <v>305</v>
      </c>
      <c r="G219" s="85"/>
      <c r="H219" s="86"/>
      <c r="I219" s="99"/>
      <c r="J219" s="114"/>
      <c r="K219" s="114"/>
      <c r="L219" s="114"/>
      <c r="M219" s="85"/>
      <c r="N219" s="91">
        <v>130000000</v>
      </c>
      <c r="O219"/>
      <c r="P219" s="2"/>
    </row>
    <row r="220" spans="1:16" s="8" customFormat="1">
      <c r="A220" s="219"/>
      <c r="B220" s="219"/>
      <c r="C220" s="219"/>
      <c r="D220" s="219"/>
      <c r="E220" s="206"/>
      <c r="F220" s="112" t="s">
        <v>72</v>
      </c>
      <c r="G220" s="85"/>
      <c r="H220" s="86"/>
      <c r="I220" s="99"/>
      <c r="J220" s="114"/>
      <c r="K220" s="114"/>
      <c r="L220" s="114"/>
      <c r="M220" s="85"/>
      <c r="N220" s="91">
        <v>129000000</v>
      </c>
      <c r="P220" s="2"/>
    </row>
    <row r="221" spans="1:16" s="8" customFormat="1">
      <c r="A221" s="219"/>
      <c r="B221" s="219"/>
      <c r="C221" s="219"/>
      <c r="D221" s="219"/>
      <c r="E221" s="206"/>
      <c r="F221" s="112" t="s">
        <v>306</v>
      </c>
      <c r="G221" s="85"/>
      <c r="H221" s="86"/>
      <c r="I221" s="99"/>
      <c r="J221" s="114"/>
      <c r="K221" s="114"/>
      <c r="L221" s="114"/>
      <c r="M221" s="85"/>
      <c r="N221" s="91">
        <v>6089000</v>
      </c>
      <c r="P221" s="2"/>
    </row>
    <row r="222" spans="1:16" s="8" customFormat="1">
      <c r="A222" s="219"/>
      <c r="B222" s="219"/>
      <c r="C222" s="219"/>
      <c r="D222" s="219"/>
      <c r="E222" s="206"/>
      <c r="F222" s="112" t="s">
        <v>307</v>
      </c>
      <c r="G222" s="85"/>
      <c r="H222" s="86"/>
      <c r="I222" s="99"/>
      <c r="J222" s="114"/>
      <c r="K222" s="114"/>
      <c r="L222" s="114"/>
      <c r="M222" s="85"/>
      <c r="N222" s="91">
        <v>1000000</v>
      </c>
      <c r="O222"/>
      <c r="P222" s="2"/>
    </row>
    <row r="223" spans="1:16">
      <c r="A223" s="219"/>
      <c r="B223" s="219"/>
      <c r="C223" s="219"/>
      <c r="D223" s="219"/>
      <c r="E223" s="206"/>
      <c r="F223" s="113"/>
      <c r="G223" s="5"/>
      <c r="H223" s="93"/>
      <c r="I223" s="94"/>
      <c r="J223" s="7"/>
      <c r="K223" s="7"/>
      <c r="L223" s="97" t="s">
        <v>9</v>
      </c>
      <c r="M223" s="96"/>
      <c r="N223" s="98">
        <f>SUM(N217:N222)</f>
        <v>904487797</v>
      </c>
      <c r="O223" s="3"/>
    </row>
    <row r="224" spans="1:16" s="3" customFormat="1">
      <c r="A224" s="70" t="s">
        <v>85</v>
      </c>
      <c r="B224" s="70" t="s">
        <v>85</v>
      </c>
      <c r="C224" s="70" t="s">
        <v>85</v>
      </c>
      <c r="D224" s="70"/>
      <c r="E224" s="80">
        <f>N224</f>
        <v>300000</v>
      </c>
      <c r="F224" s="5"/>
      <c r="G224" s="5"/>
      <c r="H224" s="93"/>
      <c r="I224" s="94"/>
      <c r="J224" s="7"/>
      <c r="K224" s="7"/>
      <c r="L224" s="97" t="s">
        <v>9</v>
      </c>
      <c r="M224" s="96"/>
      <c r="N224" s="98">
        <v>300000</v>
      </c>
      <c r="O224"/>
      <c r="P224" s="2"/>
    </row>
    <row r="225" spans="1:16">
      <c r="A225" s="69" t="s">
        <v>70</v>
      </c>
      <c r="B225" s="69" t="s">
        <v>70</v>
      </c>
      <c r="C225" s="70" t="s">
        <v>70</v>
      </c>
      <c r="D225" s="72"/>
      <c r="E225" s="80">
        <f>N225</f>
        <v>20000000</v>
      </c>
      <c r="F225" s="5"/>
      <c r="G225" s="5"/>
      <c r="H225" s="93"/>
      <c r="I225" s="94"/>
      <c r="J225" s="7"/>
      <c r="K225" s="7"/>
      <c r="L225" s="97" t="s">
        <v>9</v>
      </c>
      <c r="M225" s="96"/>
      <c r="N225" s="98">
        <v>20000000</v>
      </c>
    </row>
    <row r="226" spans="1:16">
      <c r="A226" s="144" t="s">
        <v>308</v>
      </c>
      <c r="B226" s="144" t="s">
        <v>308</v>
      </c>
      <c r="C226" s="164"/>
      <c r="D226" s="72"/>
      <c r="E226" s="80">
        <f>E227+E228</f>
        <v>10000000</v>
      </c>
      <c r="F226" s="5"/>
      <c r="G226" s="5"/>
      <c r="H226" s="93"/>
      <c r="I226" s="94"/>
      <c r="J226" s="7"/>
      <c r="K226" s="7"/>
      <c r="L226" s="97"/>
      <c r="M226" s="96"/>
      <c r="N226" s="98">
        <f>N227+N228</f>
        <v>10000000</v>
      </c>
      <c r="O226" s="8"/>
    </row>
    <row r="227" spans="1:16" s="8" customFormat="1">
      <c r="A227" s="171"/>
      <c r="B227" s="171"/>
      <c r="C227" s="164" t="s">
        <v>309</v>
      </c>
      <c r="D227" s="72"/>
      <c r="E227" s="80">
        <f>N227</f>
        <v>10000000</v>
      </c>
      <c r="F227" s="5"/>
      <c r="G227" s="5"/>
      <c r="H227" s="93"/>
      <c r="I227" s="94"/>
      <c r="J227" s="7"/>
      <c r="K227" s="7"/>
      <c r="L227" s="97" t="s">
        <v>9</v>
      </c>
      <c r="M227" s="96"/>
      <c r="N227" s="143">
        <v>10000000</v>
      </c>
      <c r="P227" s="2"/>
    </row>
    <row r="228" spans="1:16" s="8" customFormat="1">
      <c r="A228" s="172"/>
      <c r="B228" s="172"/>
      <c r="C228" s="164" t="s">
        <v>310</v>
      </c>
      <c r="D228" s="72"/>
      <c r="E228" s="80">
        <f>N228</f>
        <v>0</v>
      </c>
      <c r="F228" s="5"/>
      <c r="G228" s="5"/>
      <c r="H228" s="93"/>
      <c r="I228" s="94"/>
      <c r="J228" s="7"/>
      <c r="K228" s="7"/>
      <c r="L228" s="97" t="s">
        <v>9</v>
      </c>
      <c r="M228" s="96"/>
      <c r="N228" s="143"/>
      <c r="O228"/>
      <c r="P228" s="2"/>
    </row>
    <row r="231" spans="1:16">
      <c r="P231"/>
    </row>
    <row r="232" spans="1:16">
      <c r="P232"/>
    </row>
    <row r="233" spans="1:16">
      <c r="F233" s="100"/>
      <c r="G233" s="173"/>
      <c r="H233" s="100"/>
      <c r="I233" s="100"/>
      <c r="J233" s="100"/>
      <c r="K233" s="100"/>
      <c r="L233" s="100"/>
      <c r="M233" s="100"/>
      <c r="N233" s="100"/>
      <c r="P233"/>
    </row>
    <row r="234" spans="1:16">
      <c r="F234" s="100"/>
      <c r="G234" s="173"/>
      <c r="H234" s="100"/>
      <c r="I234" s="100"/>
      <c r="J234" s="100"/>
      <c r="K234" s="100"/>
      <c r="L234" s="100"/>
      <c r="M234" s="100"/>
      <c r="N234" s="100"/>
      <c r="P234"/>
    </row>
    <row r="235" spans="1:16">
      <c r="F235" s="100"/>
      <c r="G235" s="173"/>
      <c r="H235" s="100"/>
      <c r="I235" s="100"/>
      <c r="J235" s="100"/>
      <c r="K235" s="100"/>
      <c r="L235" s="100"/>
      <c r="M235" s="100"/>
      <c r="N235" s="100"/>
      <c r="P235"/>
    </row>
    <row r="236" spans="1:16">
      <c r="F236" s="100"/>
      <c r="G236" s="173"/>
      <c r="H236" s="100"/>
      <c r="I236" s="100"/>
      <c r="J236" s="100"/>
      <c r="K236" s="100"/>
      <c r="L236" s="100"/>
      <c r="M236" s="100"/>
      <c r="N236" s="100"/>
      <c r="P236"/>
    </row>
  </sheetData>
  <mergeCells count="94">
    <mergeCell ref="C192:C194"/>
    <mergeCell ref="C197:C200"/>
    <mergeCell ref="C122:C151"/>
    <mergeCell ref="C158:C165"/>
    <mergeCell ref="C152:C157"/>
    <mergeCell ref="C166:C172"/>
    <mergeCell ref="C173:C178"/>
    <mergeCell ref="C11:C12"/>
    <mergeCell ref="C84:C98"/>
    <mergeCell ref="C179:C181"/>
    <mergeCell ref="C182:C186"/>
    <mergeCell ref="C187:C191"/>
    <mergeCell ref="J13:L13"/>
    <mergeCell ref="E57:E59"/>
    <mergeCell ref="E60:E79"/>
    <mergeCell ref="B6:B30"/>
    <mergeCell ref="E99:E101"/>
    <mergeCell ref="E6:E10"/>
    <mergeCell ref="D99:D101"/>
    <mergeCell ref="C18:C30"/>
    <mergeCell ref="C60:C79"/>
    <mergeCell ref="C57:C59"/>
    <mergeCell ref="C39:C55"/>
    <mergeCell ref="C37:C38"/>
    <mergeCell ref="C32:C36"/>
    <mergeCell ref="D32:D36"/>
    <mergeCell ref="D37:D38"/>
    <mergeCell ref="D39:D55"/>
    <mergeCell ref="A3:D3"/>
    <mergeCell ref="A5:A104"/>
    <mergeCell ref="B32:B55"/>
    <mergeCell ref="B57:B104"/>
    <mergeCell ref="C6:C10"/>
    <mergeCell ref="D6:D10"/>
    <mergeCell ref="D13:D17"/>
    <mergeCell ref="D18:D30"/>
    <mergeCell ref="C13:C17"/>
    <mergeCell ref="D80:D83"/>
    <mergeCell ref="D84:D98"/>
    <mergeCell ref="C102:C104"/>
    <mergeCell ref="C99:C101"/>
    <mergeCell ref="C80:C83"/>
    <mergeCell ref="D102:D104"/>
    <mergeCell ref="D57:D59"/>
    <mergeCell ref="C217:C223"/>
    <mergeCell ref="A217:A223"/>
    <mergeCell ref="B217:B223"/>
    <mergeCell ref="C212:C216"/>
    <mergeCell ref="E217:E223"/>
    <mergeCell ref="E212:E216"/>
    <mergeCell ref="D212:D216"/>
    <mergeCell ref="D217:D223"/>
    <mergeCell ref="A106:A119"/>
    <mergeCell ref="B107:B119"/>
    <mergeCell ref="E102:E104"/>
    <mergeCell ref="D60:D79"/>
    <mergeCell ref="A212:A216"/>
    <mergeCell ref="B212:B216"/>
    <mergeCell ref="E179:E181"/>
    <mergeCell ref="C107:C108"/>
    <mergeCell ref="C109:C112"/>
    <mergeCell ref="E167:E168"/>
    <mergeCell ref="E113:E119"/>
    <mergeCell ref="E171:E172"/>
    <mergeCell ref="E152:E157"/>
    <mergeCell ref="E158:E165"/>
    <mergeCell ref="C113:C119"/>
    <mergeCell ref="E169:E170"/>
    <mergeCell ref="D11:D12"/>
    <mergeCell ref="E11:E12"/>
    <mergeCell ref="F173:J173"/>
    <mergeCell ref="E107:E108"/>
    <mergeCell ref="D107:D108"/>
    <mergeCell ref="D109:D112"/>
    <mergeCell ref="J16:L16"/>
    <mergeCell ref="E39:E55"/>
    <mergeCell ref="E80:E83"/>
    <mergeCell ref="E84:E98"/>
    <mergeCell ref="E13:E17"/>
    <mergeCell ref="E18:E30"/>
    <mergeCell ref="E32:E36"/>
    <mergeCell ref="E37:E38"/>
    <mergeCell ref="J14:L14"/>
    <mergeCell ref="J15:L15"/>
    <mergeCell ref="E198:E200"/>
    <mergeCell ref="E109:E112"/>
    <mergeCell ref="D113:D119"/>
    <mergeCell ref="H28:L28"/>
    <mergeCell ref="E124:E130"/>
    <mergeCell ref="E131:E137"/>
    <mergeCell ref="E138:E144"/>
    <mergeCell ref="E145:E151"/>
    <mergeCell ref="E182:E186"/>
    <mergeCell ref="E174:E177"/>
  </mergeCells>
  <phoneticPr fontId="2" type="noConversion"/>
  <printOptions horizontalCentered="1"/>
  <pageMargins left="0.39370078740157483" right="0.39370078740157483" top="0.27559055118110237" bottom="0.27559055118110237" header="0.15748031496062992" footer="0.19685039370078741"/>
  <pageSetup paperSize="9" scale="6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2017 예산서</vt:lpstr>
      <vt:lpstr>세입</vt:lpstr>
      <vt:lpstr>세출</vt:lpstr>
      <vt:lpstr>'2017 예산서'!Print_Area</vt:lpstr>
      <vt:lpstr>세입!Print_Area</vt:lpstr>
      <vt:lpstr>세출!Print_Area</vt:lpstr>
      <vt:lpstr>세출!Print_Titles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COM-12</cp:lastModifiedBy>
  <cp:lastPrinted>2019-07-05T07:01:34Z</cp:lastPrinted>
  <dcterms:created xsi:type="dcterms:W3CDTF">2011-01-18T06:46:21Z</dcterms:created>
  <dcterms:modified xsi:type="dcterms:W3CDTF">2019-07-05T07:07:44Z</dcterms:modified>
</cp:coreProperties>
</file>