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예전 컴퓨터 자료들\예산(안) 및 결산(안)\예산서 및 결산서\예산서\2021년\"/>
    </mc:Choice>
  </mc:AlternateContent>
  <xr:revisionPtr revIDLastSave="0" documentId="13_ncr:1_{750DB4C8-5BF5-4EF3-AD1B-87B80DDEBF86}" xr6:coauthVersionLast="46" xr6:coauthVersionMax="46" xr10:uidLastSave="{00000000-0000-0000-0000-000000000000}"/>
  <bookViews>
    <workbookView xWindow="-120" yWindow="-120" windowWidth="29040" windowHeight="15840" tabRatio="592" xr2:uid="{00000000-000D-0000-FFFF-FFFF00000000}"/>
  </bookViews>
  <sheets>
    <sheet name="2021예산서" sheetId="5" r:id="rId1"/>
    <sheet name="세입" sheetId="3" r:id="rId2"/>
    <sheet name="세출" sheetId="1" r:id="rId3"/>
    <sheet name="생활용구" sheetId="6" r:id="rId4"/>
    <sheet name="복지포인트" sheetId="7" r:id="rId5"/>
  </sheets>
  <definedNames>
    <definedName name="_xlnm._FilterDatabase" localSheetId="2" hidden="1">세출!$A$2:$P$2</definedName>
    <definedName name="_xlnm.Print_Area" localSheetId="0">'2021예산서'!$A$1:$L$18</definedName>
    <definedName name="_xlnm.Print_Area" localSheetId="1">세입!$A$1:$G$38</definedName>
    <definedName name="_xlnm.Print_Titles" localSheetId="2">세출!$2:$2</definedName>
  </definedNames>
  <calcPr calcId="181029"/>
</workbook>
</file>

<file path=xl/calcChain.xml><?xml version="1.0" encoding="utf-8"?>
<calcChain xmlns="http://schemas.openxmlformats.org/spreadsheetml/2006/main">
  <c r="N122" i="1" l="1"/>
  <c r="N235" i="1"/>
  <c r="E122" i="1"/>
  <c r="E238" i="1"/>
  <c r="G13" i="3"/>
  <c r="E233" i="1"/>
  <c r="K6" i="5"/>
  <c r="E237" i="1" l="1"/>
  <c r="E236" i="1"/>
  <c r="E226" i="1" l="1"/>
  <c r="N107" i="1"/>
  <c r="N231" i="1" l="1"/>
  <c r="N182" i="1" l="1"/>
  <c r="N181" i="1"/>
  <c r="N180" i="1"/>
  <c r="N179" i="1"/>
  <c r="N178" i="1"/>
  <c r="N177" i="1"/>
  <c r="N176" i="1" s="1"/>
  <c r="N175" i="1"/>
  <c r="N174" i="1"/>
  <c r="N173" i="1"/>
  <c r="N183" i="1" l="1"/>
  <c r="N118" i="1"/>
  <c r="N11" i="1"/>
  <c r="N12" i="1" s="1"/>
  <c r="E11" i="1" s="1"/>
  <c r="N27" i="3" l="1"/>
  <c r="J6" i="5" l="1"/>
  <c r="L16" i="5"/>
  <c r="L17" i="5"/>
  <c r="E30" i="7"/>
  <c r="E29" i="7"/>
  <c r="J7" i="5"/>
  <c r="D7" i="5"/>
  <c r="D6" i="5" s="1"/>
  <c r="F15" i="5" l="1"/>
  <c r="F14" i="5"/>
  <c r="C13" i="6" l="1"/>
  <c r="E13" i="6"/>
  <c r="N117" i="1" l="1"/>
  <c r="N116" i="1"/>
  <c r="N29" i="3" l="1"/>
  <c r="N30" i="3"/>
  <c r="N31" i="3"/>
  <c r="N32" i="3"/>
  <c r="N28" i="3"/>
  <c r="N184" i="1" l="1"/>
  <c r="N6" i="1"/>
  <c r="N144" i="1" l="1"/>
  <c r="N145" i="1"/>
  <c r="N94" i="1" l="1"/>
  <c r="N55" i="1"/>
  <c r="E53" i="7"/>
  <c r="N8" i="1" l="1"/>
  <c r="L15" i="5" l="1"/>
  <c r="L14" i="5"/>
  <c r="L13" i="5"/>
  <c r="L12" i="5"/>
  <c r="L11" i="5"/>
  <c r="L10" i="5"/>
  <c r="L9" i="5"/>
  <c r="L8" i="5"/>
  <c r="K7" i="5"/>
  <c r="F13" i="5"/>
  <c r="F12" i="5"/>
  <c r="F11" i="5"/>
  <c r="F10" i="5"/>
  <c r="F9" i="5"/>
  <c r="F8" i="5"/>
  <c r="E7" i="5"/>
  <c r="F7" i="5" l="1"/>
  <c r="L7" i="5"/>
  <c r="L6" i="5"/>
  <c r="E6" i="5"/>
  <c r="F6" i="5" s="1"/>
  <c r="N37" i="1" l="1"/>
  <c r="N29" i="1"/>
  <c r="E231" i="1" l="1"/>
  <c r="E230" i="1"/>
  <c r="N186" i="1" l="1"/>
  <c r="N93" i="1"/>
  <c r="E45" i="7" l="1"/>
  <c r="N27" i="1" l="1"/>
  <c r="N26" i="1"/>
  <c r="N25" i="1"/>
  <c r="N24" i="1"/>
  <c r="N23" i="1"/>
  <c r="N22" i="1"/>
  <c r="N21" i="1"/>
  <c r="N20" i="1"/>
  <c r="N30" i="1" l="1"/>
  <c r="E20" i="1" s="1"/>
  <c r="N246" i="1"/>
  <c r="E6" i="6"/>
  <c r="C6" i="6"/>
  <c r="E232" i="1" l="1"/>
  <c r="N43" i="1"/>
  <c r="N42" i="1"/>
  <c r="N229" i="1"/>
  <c r="E227" i="1" l="1"/>
  <c r="N194" i="1"/>
  <c r="N193" i="1" l="1"/>
  <c r="N201" i="1" l="1"/>
  <c r="E224" i="1" l="1"/>
  <c r="N187" i="1" l="1"/>
  <c r="N185" i="1"/>
  <c r="N170" i="1"/>
  <c r="N168" i="1"/>
  <c r="N114" i="1"/>
  <c r="N115" i="1"/>
  <c r="N119" i="1"/>
  <c r="N113" i="1"/>
  <c r="N111" i="1"/>
  <c r="N105" i="1"/>
  <c r="N109" i="1"/>
  <c r="N108" i="1"/>
  <c r="N101" i="1"/>
  <c r="N100" i="1"/>
  <c r="N98" i="1"/>
  <c r="N97" i="1"/>
  <c r="N209" i="1"/>
  <c r="N208" i="1"/>
  <c r="N214" i="1" s="1"/>
  <c r="N202" i="1"/>
  <c r="N200" i="1"/>
  <c r="N152" i="1"/>
  <c r="N151" i="1"/>
  <c r="N138" i="1"/>
  <c r="N137" i="1"/>
  <c r="N131" i="1"/>
  <c r="N130" i="1"/>
  <c r="N83" i="1"/>
  <c r="N84" i="1"/>
  <c r="N85" i="1"/>
  <c r="N86" i="1"/>
  <c r="N87" i="1"/>
  <c r="N88" i="1"/>
  <c r="N89" i="1"/>
  <c r="N90" i="1"/>
  <c r="N91" i="1"/>
  <c r="N92" i="1"/>
  <c r="N95" i="1"/>
  <c r="N82" i="1"/>
  <c r="N81" i="1"/>
  <c r="N79" i="1"/>
  <c r="N78" i="1"/>
  <c r="N77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61" i="1"/>
  <c r="N59" i="1"/>
  <c r="N58" i="1"/>
  <c r="N53" i="1"/>
  <c r="N50" i="1"/>
  <c r="N54" i="1"/>
  <c r="N52" i="1"/>
  <c r="N51" i="1"/>
  <c r="N48" i="1"/>
  <c r="N47" i="1"/>
  <c r="N46" i="1"/>
  <c r="N45" i="1"/>
  <c r="N40" i="1"/>
  <c r="N41" i="1"/>
  <c r="N34" i="1"/>
  <c r="N32" i="1"/>
  <c r="N33" i="1"/>
  <c r="N35" i="1"/>
  <c r="N215" i="1" l="1"/>
  <c r="N96" i="1"/>
  <c r="N39" i="1"/>
  <c r="N123" i="1"/>
  <c r="N112" i="1"/>
  <c r="N124" i="1"/>
  <c r="N9" i="1"/>
  <c r="N7" i="1"/>
  <c r="G22" i="3"/>
  <c r="G27" i="3" s="1"/>
  <c r="G14" i="3"/>
  <c r="E201" i="1" l="1"/>
  <c r="N218" i="1"/>
  <c r="G38" i="3"/>
  <c r="G36" i="3"/>
  <c r="G31" i="3"/>
  <c r="G29" i="3"/>
  <c r="G10" i="3"/>
  <c r="G7" i="3"/>
  <c r="N257" i="1"/>
  <c r="N254" i="1"/>
  <c r="N252" i="1"/>
  <c r="E247" i="1" s="1"/>
  <c r="N223" i="1"/>
  <c r="N188" i="1"/>
  <c r="E173" i="1"/>
  <c r="N171" i="1"/>
  <c r="E170" i="1" s="1"/>
  <c r="N169" i="1"/>
  <c r="N166" i="1"/>
  <c r="N165" i="1"/>
  <c r="N158" i="1"/>
  <c r="N157" i="1"/>
  <c r="N120" i="1"/>
  <c r="E111" i="1" s="1"/>
  <c r="N110" i="1"/>
  <c r="E107" i="1" s="1"/>
  <c r="N106" i="1"/>
  <c r="N102" i="1"/>
  <c r="E100" i="1" s="1"/>
  <c r="N99" i="1"/>
  <c r="E97" i="1" s="1"/>
  <c r="N80" i="1"/>
  <c r="N76" i="1"/>
  <c r="N60" i="1"/>
  <c r="N49" i="1"/>
  <c r="N44" i="1"/>
  <c r="N38" i="1"/>
  <c r="E37" i="1" s="1"/>
  <c r="N36" i="1"/>
  <c r="E32" i="1" s="1"/>
  <c r="N10" i="1"/>
  <c r="E259" i="1"/>
  <c r="E258" i="1"/>
  <c r="E256" i="1"/>
  <c r="E255" i="1"/>
  <c r="E239" i="1"/>
  <c r="E225" i="1"/>
  <c r="E220" i="1"/>
  <c r="E219" i="1"/>
  <c r="E217" i="1"/>
  <c r="E216" i="1"/>
  <c r="E195" i="1"/>
  <c r="E184" i="1"/>
  <c r="E146" i="1"/>
  <c r="E139" i="1"/>
  <c r="E132" i="1"/>
  <c r="E125" i="1"/>
  <c r="E123" i="1"/>
  <c r="E168" i="1" l="1"/>
  <c r="E167" i="1" s="1"/>
  <c r="N167" i="1"/>
  <c r="E58" i="1"/>
  <c r="N57" i="1"/>
  <c r="H17" i="1"/>
  <c r="N17" i="1" s="1"/>
  <c r="H16" i="1"/>
  <c r="N16" i="1" s="1"/>
  <c r="H15" i="1"/>
  <c r="N15" i="1" s="1"/>
  <c r="H13" i="1"/>
  <c r="H18" i="1"/>
  <c r="N18" i="1" s="1"/>
  <c r="G3" i="3"/>
  <c r="E221" i="1"/>
  <c r="E172" i="1"/>
  <c r="E185" i="1"/>
  <c r="E159" i="1"/>
  <c r="E257" i="1"/>
  <c r="E153" i="1"/>
  <c r="N104" i="1"/>
  <c r="E105" i="1"/>
  <c r="E104" i="1" s="1"/>
  <c r="E103" i="1" s="1"/>
  <c r="E218" i="1"/>
  <c r="E253" i="1"/>
  <c r="E240" i="1"/>
  <c r="E81" i="1"/>
  <c r="E77" i="1"/>
  <c r="E61" i="1"/>
  <c r="E6" i="1"/>
  <c r="N172" i="1"/>
  <c r="E189" i="1"/>
  <c r="N103" i="1"/>
  <c r="N56" i="1"/>
  <c r="E121" i="1" l="1"/>
  <c r="N121" i="1"/>
  <c r="N13" i="1"/>
  <c r="N14" i="1" s="1"/>
  <c r="N31" i="1"/>
  <c r="E39" i="1"/>
  <c r="E31" i="1" s="1"/>
  <c r="N19" i="1"/>
  <c r="E57" i="1"/>
  <c r="E13" i="1" l="1"/>
  <c r="N5" i="1"/>
  <c r="N4" i="1" s="1"/>
  <c r="N3" i="1" s="1"/>
  <c r="E15" i="1"/>
  <c r="E5" i="1" s="1"/>
  <c r="E4" i="1" s="1"/>
  <c r="E3" i="1" s="1"/>
  <c r="D37" i="3"/>
  <c r="D32" i="3"/>
  <c r="D30" i="3"/>
  <c r="D28" i="3"/>
  <c r="D14" i="3"/>
  <c r="D11" i="3"/>
  <c r="D8" i="3"/>
  <c r="D4" i="3"/>
  <c r="D3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최지영</author>
    <author>COM-12</author>
  </authors>
  <commentList>
    <comment ref="E23" authorId="0" shapeId="0" xr:uid="{9E7F3BDF-E33E-435F-801B-DC5B06675A1E}">
      <text>
        <r>
          <rPr>
            <b/>
            <sz val="9"/>
            <color indexed="81"/>
            <rFont val="Tahoma"/>
            <family val="2"/>
          </rPr>
          <t>50</t>
        </r>
        <r>
          <rPr>
            <b/>
            <sz val="9"/>
            <color indexed="81"/>
            <rFont val="돋움"/>
            <family val="3"/>
            <charset val="129"/>
          </rPr>
          <t>만원</t>
        </r>
        <r>
          <rPr>
            <b/>
            <sz val="9"/>
            <color indexed="81"/>
            <rFont val="Tahoma"/>
            <family val="2"/>
          </rPr>
          <t xml:space="preserve"> * 110</t>
        </r>
        <r>
          <rPr>
            <b/>
            <sz val="9"/>
            <color indexed="81"/>
            <rFont val="돋움"/>
            <family val="3"/>
            <charset val="129"/>
          </rPr>
          <t>명</t>
        </r>
        <r>
          <rPr>
            <b/>
            <sz val="9"/>
            <color indexed="81"/>
            <rFont val="Tahoma"/>
            <family val="2"/>
          </rPr>
          <t xml:space="preserve"> = 55,000,000</t>
        </r>
        <r>
          <rPr>
            <b/>
            <sz val="9"/>
            <color indexed="81"/>
            <rFont val="돋움"/>
            <family val="3"/>
            <charset val="129"/>
          </rPr>
          <t>원</t>
        </r>
      </text>
    </comment>
    <comment ref="G28" authorId="1" shapeId="0" xr:uid="{00000000-0006-0000-0100-000003000000}">
      <text>
        <r>
          <rPr>
            <b/>
            <sz val="11"/>
            <color indexed="81"/>
            <rFont val="돋움"/>
            <family val="3"/>
            <charset val="129"/>
          </rPr>
          <t>지정후원금</t>
        </r>
        <r>
          <rPr>
            <b/>
            <sz val="11"/>
            <color indexed="81"/>
            <rFont val="Tahoma"/>
            <family val="2"/>
          </rPr>
          <t xml:space="preserve"> 90,000,000</t>
        </r>
        <r>
          <rPr>
            <b/>
            <sz val="11"/>
            <color indexed="81"/>
            <rFont val="돋움"/>
            <family val="3"/>
            <charset val="129"/>
          </rPr>
          <t>원
비지정후원금</t>
        </r>
        <r>
          <rPr>
            <b/>
            <sz val="11"/>
            <color indexed="81"/>
            <rFont val="Tahoma"/>
            <family val="2"/>
          </rPr>
          <t xml:space="preserve"> 60,000,000</t>
        </r>
        <r>
          <rPr>
            <b/>
            <sz val="11"/>
            <color indexed="81"/>
            <rFont val="돋움"/>
            <family val="3"/>
            <charset val="129"/>
          </rPr>
          <t>원
합계</t>
        </r>
        <r>
          <rPr>
            <b/>
            <sz val="11"/>
            <color indexed="81"/>
            <rFont val="Tahoma"/>
            <family val="2"/>
          </rPr>
          <t xml:space="preserve"> 150,000,000</t>
        </r>
        <r>
          <rPr>
            <b/>
            <sz val="11"/>
            <color indexed="81"/>
            <rFont val="돋움"/>
            <family val="3"/>
            <charset val="129"/>
          </rPr>
          <t>원</t>
        </r>
      </text>
    </comment>
    <comment ref="G30" authorId="0" shapeId="0" xr:uid="{E8F82800-2EDD-49F5-BD35-D7F44A1460F1}">
      <text>
        <r>
          <rPr>
            <b/>
            <sz val="9"/>
            <color indexed="81"/>
            <rFont val="Tahoma"/>
            <family val="2"/>
          </rPr>
          <t>30,000</t>
        </r>
        <r>
          <rPr>
            <b/>
            <sz val="9"/>
            <color indexed="81"/>
            <rFont val="돋움"/>
            <family val="3"/>
            <charset val="129"/>
          </rPr>
          <t>원</t>
        </r>
        <r>
          <rPr>
            <b/>
            <sz val="9"/>
            <color indexed="81"/>
            <rFont val="Tahoma"/>
            <family val="2"/>
          </rPr>
          <t>*18</t>
        </r>
        <r>
          <rPr>
            <b/>
            <sz val="9"/>
            <color indexed="81"/>
            <rFont val="돋움"/>
            <family val="3"/>
            <charset val="129"/>
          </rPr>
          <t>명</t>
        </r>
        <r>
          <rPr>
            <b/>
            <sz val="9"/>
            <color indexed="81"/>
            <rFont val="Tahoma"/>
            <family val="2"/>
          </rPr>
          <t>*12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>=6,480,000</t>
        </r>
        <r>
          <rPr>
            <b/>
            <sz val="9"/>
            <color indexed="81"/>
            <rFont val="돋움"/>
            <family val="3"/>
            <charset val="129"/>
          </rPr>
          <t>원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3" authorId="1" shapeId="0" xr:uid="{00000000-0006-0000-0100-000005000000}">
      <text>
        <r>
          <rPr>
            <b/>
            <sz val="11"/>
            <color indexed="81"/>
            <rFont val="Tahoma"/>
            <family val="2"/>
          </rPr>
          <t>2020</t>
        </r>
        <r>
          <rPr>
            <b/>
            <sz val="11"/>
            <color indexed="81"/>
            <rFont val="돋움"/>
            <family val="3"/>
            <charset val="129"/>
          </rPr>
          <t>년</t>
        </r>
        <r>
          <rPr>
            <b/>
            <sz val="11"/>
            <color indexed="81"/>
            <rFont val="Tahoma"/>
            <family val="2"/>
          </rPr>
          <t xml:space="preserve"> 1</t>
        </r>
        <r>
          <rPr>
            <b/>
            <sz val="11"/>
            <color indexed="81"/>
            <rFont val="돋움"/>
            <family val="3"/>
            <charset val="129"/>
          </rPr>
          <t>년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예상치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COM-12</author>
    <author>최지영</author>
  </authors>
  <commentList>
    <comment ref="F6" authorId="0" shapeId="0" xr:uid="{00000000-0006-0000-0200-000001000000}">
      <text>
        <r>
          <rPr>
            <b/>
            <sz val="12"/>
            <color indexed="81"/>
            <rFont val="돋움"/>
            <family val="3"/>
            <charset val="129"/>
          </rPr>
          <t>직원</t>
        </r>
        <r>
          <rPr>
            <b/>
            <sz val="12"/>
            <color indexed="81"/>
            <rFont val="Tahoma"/>
            <family val="2"/>
          </rPr>
          <t>1(</t>
        </r>
        <r>
          <rPr>
            <b/>
            <sz val="12"/>
            <color indexed="81"/>
            <rFont val="돋움"/>
            <family val="3"/>
            <charset val="129"/>
          </rPr>
          <t>이삼희</t>
        </r>
        <r>
          <rPr>
            <b/>
            <sz val="12"/>
            <color indexed="81"/>
            <rFont val="Tahoma"/>
            <family val="2"/>
          </rPr>
          <t xml:space="preserve">), </t>
        </r>
        <r>
          <rPr>
            <b/>
            <sz val="12"/>
            <color indexed="81"/>
            <rFont val="돋움"/>
            <family val="3"/>
            <charset val="129"/>
          </rPr>
          <t>직원</t>
        </r>
        <r>
          <rPr>
            <b/>
            <sz val="12"/>
            <color indexed="81"/>
            <rFont val="Tahoma"/>
            <family val="2"/>
          </rPr>
          <t>2(</t>
        </r>
        <r>
          <rPr>
            <b/>
            <sz val="12"/>
            <color indexed="81"/>
            <rFont val="돋움"/>
            <family val="3"/>
            <charset val="129"/>
          </rPr>
          <t>이은하</t>
        </r>
        <r>
          <rPr>
            <b/>
            <sz val="12"/>
            <color indexed="81"/>
            <rFont val="Tahoma"/>
            <family val="2"/>
          </rPr>
          <t>:</t>
        </r>
        <r>
          <rPr>
            <b/>
            <sz val="12"/>
            <color indexed="81"/>
            <rFont val="돋움"/>
            <family val="3"/>
            <charset val="129"/>
          </rPr>
          <t>육아휴직</t>
        </r>
        <r>
          <rPr>
            <b/>
            <sz val="12"/>
            <color indexed="81"/>
            <rFont val="Tahoma"/>
            <family val="2"/>
          </rPr>
          <t xml:space="preserve">), </t>
        </r>
        <r>
          <rPr>
            <b/>
            <sz val="12"/>
            <color indexed="81"/>
            <rFont val="돋움"/>
            <family val="3"/>
            <charset val="129"/>
          </rPr>
          <t>직원</t>
        </r>
        <r>
          <rPr>
            <b/>
            <sz val="12"/>
            <color indexed="81"/>
            <rFont val="Tahoma"/>
            <family val="2"/>
          </rPr>
          <t>3(</t>
        </r>
        <r>
          <rPr>
            <b/>
            <sz val="12"/>
            <color indexed="81"/>
            <rFont val="돋움"/>
            <family val="3"/>
            <charset val="129"/>
          </rPr>
          <t>김갑녹</t>
        </r>
        <r>
          <rPr>
            <b/>
            <sz val="12"/>
            <color indexed="81"/>
            <rFont val="Tahoma"/>
            <family val="2"/>
          </rPr>
          <t xml:space="preserve">), </t>
        </r>
        <r>
          <rPr>
            <b/>
            <sz val="12"/>
            <color indexed="81"/>
            <rFont val="돋움"/>
            <family val="3"/>
            <charset val="129"/>
          </rPr>
          <t>직원</t>
        </r>
        <r>
          <rPr>
            <b/>
            <sz val="12"/>
            <color indexed="81"/>
            <rFont val="Tahoma"/>
            <family val="2"/>
          </rPr>
          <t>4(</t>
        </r>
        <r>
          <rPr>
            <b/>
            <sz val="12"/>
            <color indexed="81"/>
            <rFont val="돋움"/>
            <family val="3"/>
            <charset val="129"/>
          </rPr>
          <t>장석주</t>
        </r>
        <r>
          <rPr>
            <b/>
            <sz val="12"/>
            <color indexed="81"/>
            <rFont val="Tahoma"/>
            <family val="2"/>
          </rPr>
          <t>)</t>
        </r>
      </text>
    </comment>
    <comment ref="F9" authorId="1" shapeId="0" xr:uid="{5C1ED4D9-CA06-4858-804A-17997F641FB8}">
      <text>
        <r>
          <rPr>
            <b/>
            <sz val="9"/>
            <color indexed="81"/>
            <rFont val="돋움"/>
            <family val="3"/>
            <charset val="129"/>
          </rPr>
          <t>장석주</t>
        </r>
        <r>
          <rPr>
            <b/>
            <sz val="9"/>
            <color indexed="81"/>
            <rFont val="Tahoma"/>
            <family val="2"/>
          </rPr>
          <t xml:space="preserve"> 1~5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사업비에서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백만원씩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인건비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지급되고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있음</t>
        </r>
      </text>
    </comment>
    <comment ref="L24" authorId="0" shapeId="0" xr:uid="{00000000-0006-0000-0200-000004000000}">
      <text>
        <r>
          <rPr>
            <b/>
            <sz val="9"/>
            <color indexed="81"/>
            <rFont val="돋움"/>
            <family val="3"/>
            <charset val="129"/>
          </rPr>
          <t>10년 장기근속자 : 공선미, 김훈, 정상현, 손지민</t>
        </r>
      </text>
    </comment>
    <comment ref="F75" authorId="1" shapeId="0" xr:uid="{7DBE965B-DF77-404A-BFD8-582A1EF027C5}">
      <text>
        <r>
          <rPr>
            <b/>
            <sz val="9"/>
            <color indexed="81"/>
            <rFont val="돋움"/>
            <family val="3"/>
            <charset val="129"/>
          </rPr>
          <t>소송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승소비</t>
        </r>
        <r>
          <rPr>
            <b/>
            <sz val="9"/>
            <color indexed="81"/>
            <rFont val="Tahoma"/>
            <family val="2"/>
          </rPr>
          <t xml:space="preserve"> 29,700,000</t>
        </r>
        <r>
          <rPr>
            <b/>
            <sz val="9"/>
            <color indexed="81"/>
            <rFont val="돋움"/>
            <family val="3"/>
            <charset val="129"/>
          </rPr>
          <t>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포함되어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있음</t>
        </r>
      </text>
    </comment>
    <comment ref="F107" authorId="1" shapeId="0" xr:uid="{C29CA209-3B05-4C95-AA78-9C8CF3945FA6}">
      <text>
        <r>
          <rPr>
            <b/>
            <sz val="9"/>
            <color indexed="81"/>
            <rFont val="돋움"/>
            <family val="3"/>
            <charset val="129"/>
          </rPr>
          <t>공덕동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녹음실</t>
        </r>
        <r>
          <rPr>
            <b/>
            <sz val="9"/>
            <color indexed="81"/>
            <rFont val="Tahoma"/>
            <family val="2"/>
          </rPr>
          <t xml:space="preserve"> AVR </t>
        </r>
        <r>
          <rPr>
            <b/>
            <sz val="9"/>
            <color indexed="81"/>
            <rFont val="돋움"/>
            <family val="3"/>
            <charset val="129"/>
          </rPr>
          <t>구입비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기존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수리비보다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저럼</t>
        </r>
        <r>
          <rPr>
            <b/>
            <sz val="9"/>
            <color indexed="81"/>
            <rFont val="Tahoma"/>
            <family val="2"/>
          </rPr>
          <t>) 440</t>
        </r>
        <r>
          <rPr>
            <b/>
            <sz val="9"/>
            <color indexed="81"/>
            <rFont val="돋움"/>
            <family val="3"/>
            <charset val="129"/>
          </rPr>
          <t>만원</t>
        </r>
      </text>
    </comment>
    <comment ref="H108" authorId="0" shapeId="0" xr:uid="{00000000-0006-0000-0200-000005000000}">
      <text>
        <r>
          <rPr>
            <b/>
            <sz val="13"/>
            <color indexed="81"/>
            <rFont val="돋움"/>
            <family val="3"/>
            <charset val="129"/>
          </rPr>
          <t>노원구</t>
        </r>
        <r>
          <rPr>
            <b/>
            <sz val="13"/>
            <color indexed="81"/>
            <rFont val="Tahoma"/>
            <family val="2"/>
          </rPr>
          <t xml:space="preserve"> </t>
        </r>
        <r>
          <rPr>
            <b/>
            <sz val="13"/>
            <color indexed="81"/>
            <rFont val="돋움"/>
            <family val="3"/>
            <charset val="129"/>
          </rPr>
          <t>상계동</t>
        </r>
        <r>
          <rPr>
            <b/>
            <sz val="13"/>
            <color indexed="81"/>
            <rFont val="Tahoma"/>
            <family val="2"/>
          </rPr>
          <t>(702</t>
        </r>
        <r>
          <rPr>
            <b/>
            <sz val="13"/>
            <color indexed="81"/>
            <rFont val="돋움"/>
            <family val="3"/>
            <charset val="129"/>
          </rPr>
          <t>호</t>
        </r>
        <r>
          <rPr>
            <b/>
            <sz val="13"/>
            <color indexed="81"/>
            <rFont val="Tahoma"/>
            <family val="2"/>
          </rPr>
          <t xml:space="preserve">) 2021.7.15  </t>
        </r>
        <r>
          <rPr>
            <b/>
            <sz val="13"/>
            <color indexed="81"/>
            <rFont val="돋움"/>
            <family val="3"/>
            <charset val="129"/>
          </rPr>
          <t>재계약</t>
        </r>
        <r>
          <rPr>
            <b/>
            <sz val="13"/>
            <color indexed="81"/>
            <rFont val="Tahoma"/>
            <family val="2"/>
          </rPr>
          <t xml:space="preserve"> </t>
        </r>
        <r>
          <rPr>
            <b/>
            <sz val="13"/>
            <color indexed="81"/>
            <rFont val="돋움"/>
            <family val="3"/>
            <charset val="129"/>
          </rPr>
          <t>해야</t>
        </r>
        <r>
          <rPr>
            <b/>
            <sz val="13"/>
            <color indexed="81"/>
            <rFont val="Tahoma"/>
            <family val="2"/>
          </rPr>
          <t xml:space="preserve"> </t>
        </r>
        <r>
          <rPr>
            <b/>
            <sz val="13"/>
            <color indexed="81"/>
            <rFont val="돋움"/>
            <family val="3"/>
            <charset val="129"/>
          </rPr>
          <t>함</t>
        </r>
        <r>
          <rPr>
            <b/>
            <sz val="13"/>
            <color indexed="81"/>
            <rFont val="Tahoma"/>
            <family val="2"/>
          </rPr>
          <t xml:space="preserve"> </t>
        </r>
      </text>
    </comment>
    <comment ref="H109" authorId="0" shapeId="0" xr:uid="{00000000-0006-0000-0200-000006000000}">
      <text>
        <r>
          <rPr>
            <b/>
            <sz val="11"/>
            <color indexed="81"/>
            <rFont val="돋움"/>
            <family val="3"/>
            <charset val="129"/>
          </rPr>
          <t>중앙회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회관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매입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목적으로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매년</t>
        </r>
        <r>
          <rPr>
            <b/>
            <sz val="11"/>
            <color indexed="81"/>
            <rFont val="Tahoma"/>
            <family val="2"/>
          </rPr>
          <t xml:space="preserve"> 3</t>
        </r>
        <r>
          <rPr>
            <b/>
            <sz val="11"/>
            <color indexed="81"/>
            <rFont val="돋움"/>
            <family val="3"/>
            <charset val="129"/>
          </rPr>
          <t>억씩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적립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할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것</t>
        </r>
      </text>
    </comment>
    <comment ref="F113" authorId="1" shapeId="0" xr:uid="{2CEDEE6D-FB4E-4284-86F2-DF632F15EBD9}">
      <text>
        <r>
          <rPr>
            <b/>
            <sz val="9"/>
            <color indexed="81"/>
            <rFont val="돋움"/>
            <family val="3"/>
            <charset val="129"/>
          </rPr>
          <t>공덕동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녹음실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에어컨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공사비</t>
        </r>
        <r>
          <rPr>
            <b/>
            <sz val="9"/>
            <color indexed="81"/>
            <rFont val="Tahoma"/>
            <family val="2"/>
          </rPr>
          <t xml:space="preserve"> 4,127,750</t>
        </r>
        <r>
          <rPr>
            <b/>
            <sz val="9"/>
            <color indexed="81"/>
            <rFont val="돋움"/>
            <family val="3"/>
            <charset val="129"/>
          </rPr>
          <t>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포함</t>
        </r>
      </text>
    </comment>
    <comment ref="F117" authorId="0" shapeId="0" xr:uid="{00000000-0006-0000-0200-000007000000}">
      <text>
        <r>
          <rPr>
            <b/>
            <sz val="9"/>
            <color indexed="81"/>
            <rFont val="Tahoma"/>
            <family val="2"/>
          </rPr>
          <t>2020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4</t>
        </r>
        <r>
          <rPr>
            <b/>
            <sz val="9"/>
            <color indexed="81"/>
            <rFont val="돋움"/>
            <family val="3"/>
            <charset val="129"/>
          </rPr>
          <t>월부터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납부</t>
        </r>
        <r>
          <rPr>
            <b/>
            <sz val="9"/>
            <color indexed="81"/>
            <rFont val="Tahoma"/>
            <family val="2"/>
          </rPr>
          <t>(3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약정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F118" authorId="0" shapeId="0" xr:uid="{73E0E288-190A-4FE6-88BD-0A14B95C094E}">
      <text>
        <r>
          <rPr>
            <b/>
            <sz val="9"/>
            <color indexed="81"/>
            <rFont val="Tahoma"/>
            <family val="2"/>
          </rPr>
          <t>2020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3</t>
        </r>
        <r>
          <rPr>
            <b/>
            <sz val="9"/>
            <color indexed="81"/>
            <rFont val="돋움"/>
            <family val="3"/>
            <charset val="129"/>
          </rPr>
          <t>월부터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사용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선불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F119" authorId="0" shapeId="0" xr:uid="{00000000-0006-0000-0200-000008000000}">
      <text>
        <r>
          <rPr>
            <b/>
            <sz val="9"/>
            <color indexed="81"/>
            <rFont val="Tahoma"/>
            <family val="2"/>
          </rPr>
          <t>2020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4</t>
        </r>
        <r>
          <rPr>
            <b/>
            <sz val="9"/>
            <color indexed="81"/>
            <rFont val="돋움"/>
            <family val="3"/>
            <charset val="129"/>
          </rPr>
          <t>월부터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사용</t>
        </r>
      </text>
    </comment>
    <comment ref="F190" authorId="1" shapeId="0" xr:uid="{DA7B9CFA-1EFB-4A57-9544-8A2680E1208B}">
      <text>
        <r>
          <rPr>
            <b/>
            <sz val="9"/>
            <color indexed="81"/>
            <rFont val="돋움"/>
            <family val="3"/>
            <charset val="129"/>
          </rPr>
          <t>이미정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인건비</t>
        </r>
      </text>
    </comment>
    <comment ref="F192" authorId="1" shapeId="0" xr:uid="{082B02AF-4B1A-455A-BB56-881123D0FC44}">
      <text>
        <r>
          <rPr>
            <b/>
            <sz val="9"/>
            <color indexed="81"/>
            <rFont val="돋움"/>
            <family val="3"/>
            <charset val="129"/>
          </rPr>
          <t>통신비</t>
        </r>
        <r>
          <rPr>
            <b/>
            <sz val="9"/>
            <color indexed="81"/>
            <rFont val="Tahoma"/>
            <family val="2"/>
          </rPr>
          <t>(02-875-1566) 8,140</t>
        </r>
        <r>
          <rPr>
            <b/>
            <sz val="9"/>
            <color indexed="81"/>
            <rFont val="돋움"/>
            <family val="3"/>
            <charset val="129"/>
          </rPr>
          <t>원
통신비</t>
        </r>
        <r>
          <rPr>
            <b/>
            <sz val="9"/>
            <color indexed="81"/>
            <rFont val="Tahoma"/>
            <family val="2"/>
          </rPr>
          <t>(010-3574-9973) 11,970</t>
        </r>
        <r>
          <rPr>
            <b/>
            <sz val="9"/>
            <color indexed="81"/>
            <rFont val="돋움"/>
            <family val="3"/>
            <charset val="129"/>
          </rPr>
          <t xml:space="preserve">원
</t>
        </r>
        <r>
          <rPr>
            <b/>
            <sz val="9"/>
            <color indexed="81"/>
            <rFont val="Tahoma"/>
            <family val="2"/>
          </rPr>
          <t>20,110</t>
        </r>
        <r>
          <rPr>
            <b/>
            <sz val="9"/>
            <color indexed="81"/>
            <rFont val="돋움"/>
            <family val="3"/>
            <charset val="129"/>
          </rPr>
          <t>원</t>
        </r>
        <r>
          <rPr>
            <b/>
            <sz val="9"/>
            <color indexed="81"/>
            <rFont val="Tahoma"/>
            <family val="2"/>
          </rPr>
          <t>*12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>=241,320</t>
        </r>
        <r>
          <rPr>
            <b/>
            <sz val="9"/>
            <color indexed="81"/>
            <rFont val="돋움"/>
            <family val="3"/>
            <charset val="129"/>
          </rPr>
          <t>원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228" authorId="1" shapeId="0" xr:uid="{D7A2927A-7E9E-4068-9F0C-702B0AD7B849}">
      <text>
        <r>
          <rPr>
            <b/>
            <sz val="9"/>
            <color indexed="81"/>
            <rFont val="돋움"/>
            <family val="3"/>
            <charset val="129"/>
          </rPr>
          <t>홈페이지에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웹툰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추가예산</t>
        </r>
        <r>
          <rPr>
            <b/>
            <sz val="9"/>
            <color indexed="81"/>
            <rFont val="Tahoma"/>
            <family val="2"/>
          </rPr>
          <t xml:space="preserve"> 110</t>
        </r>
        <r>
          <rPr>
            <b/>
            <sz val="9"/>
            <color indexed="81"/>
            <rFont val="돋움"/>
            <family val="3"/>
            <charset val="129"/>
          </rPr>
          <t>만원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자부담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예산</t>
        </r>
        <r>
          <rPr>
            <b/>
            <sz val="9"/>
            <color indexed="81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<sst xmlns="http://schemas.openxmlformats.org/spreadsheetml/2006/main" count="834" uniqueCount="409">
  <si>
    <t>보조금수입</t>
  </si>
  <si>
    <t>시각장애인을 위한 화면해설 그림동화 오디오북 제작사업</t>
  </si>
  <si>
    <t>×</t>
  </si>
  <si>
    <t>○ 직원2</t>
  </si>
  <si>
    <t>○ 직원3</t>
  </si>
  <si>
    <t>법인국고보조사업</t>
  </si>
  <si>
    <t>행사사업</t>
  </si>
  <si>
    <t>시각장애인 정보접근지원사업</t>
  </si>
  <si>
    <t>웹접근성평가센터 운영사업</t>
  </si>
  <si>
    <t>점자도서관 운영사업</t>
  </si>
  <si>
    <t>홍보사업</t>
  </si>
  <si>
    <t>편의시설설치사업</t>
  </si>
  <si>
    <t>녹음도서제작 및 대여사업</t>
  </si>
  <si>
    <t>기타사업</t>
  </si>
  <si>
    <t>점자의날 행사사업</t>
  </si>
  <si>
    <t>기타행사사업</t>
  </si>
  <si>
    <t>○ 기타행사사업</t>
  </si>
  <si>
    <t>○ 기타홍보사업</t>
  </si>
  <si>
    <t>세          입</t>
  </si>
  <si>
    <t>세          출</t>
  </si>
  <si>
    <t>관</t>
    <phoneticPr fontId="8" type="noConversion"/>
  </si>
  <si>
    <t>항</t>
    <phoneticPr fontId="8" type="noConversion"/>
  </si>
  <si>
    <t>목</t>
    <phoneticPr fontId="8" type="noConversion"/>
  </si>
  <si>
    <t>총계</t>
    <phoneticPr fontId="8" type="noConversion"/>
  </si>
  <si>
    <t>보조금수입</t>
    <phoneticPr fontId="8" type="noConversion"/>
  </si>
  <si>
    <t>사무비</t>
    <phoneticPr fontId="8" type="noConversion"/>
  </si>
  <si>
    <t>인건비</t>
    <phoneticPr fontId="8" type="noConversion"/>
  </si>
  <si>
    <t>급여 외</t>
    <phoneticPr fontId="8" type="noConversion"/>
  </si>
  <si>
    <t>업무추진비</t>
    <phoneticPr fontId="8" type="noConversion"/>
  </si>
  <si>
    <t>기관운영비 외</t>
    <phoneticPr fontId="8" type="noConversion"/>
  </si>
  <si>
    <t>여비 외</t>
    <phoneticPr fontId="2" type="noConversion"/>
  </si>
  <si>
    <t>재산조성비</t>
    <phoneticPr fontId="8" type="noConversion"/>
  </si>
  <si>
    <t>시설비</t>
    <phoneticPr fontId="8" type="noConversion"/>
  </si>
  <si>
    <t>사업비</t>
    <phoneticPr fontId="8" type="noConversion"/>
  </si>
  <si>
    <t>회비수입</t>
    <phoneticPr fontId="8" type="noConversion"/>
  </si>
  <si>
    <t>임원회비수입</t>
    <phoneticPr fontId="8" type="noConversion"/>
  </si>
  <si>
    <t>전출금</t>
    <phoneticPr fontId="8" type="noConversion"/>
  </si>
  <si>
    <t>사업수입</t>
    <phoneticPr fontId="8" type="noConversion"/>
  </si>
  <si>
    <t>과년도지출</t>
    <phoneticPr fontId="2" type="noConversion"/>
  </si>
  <si>
    <t>잡수입</t>
    <phoneticPr fontId="8" type="noConversion"/>
  </si>
  <si>
    <t>잡지출</t>
    <phoneticPr fontId="8" type="noConversion"/>
  </si>
  <si>
    <t>예비비</t>
    <phoneticPr fontId="8" type="noConversion"/>
  </si>
  <si>
    <t>지원금</t>
    <phoneticPr fontId="8" type="noConversion"/>
  </si>
  <si>
    <t>지방비</t>
    <phoneticPr fontId="8" type="noConversion"/>
  </si>
  <si>
    <t>국고</t>
    <phoneticPr fontId="8" type="noConversion"/>
  </si>
  <si>
    <t>후원금수입</t>
    <phoneticPr fontId="2" type="noConversion"/>
  </si>
  <si>
    <t>운영비</t>
    <phoneticPr fontId="8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</si>
  <si>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</si>
  <si>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</si>
  <si>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</si>
  <si>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금액</t>
    <phoneticPr fontId="2" type="noConversion"/>
  </si>
  <si>
    <t>=</t>
    <phoneticPr fontId="2" type="noConversion"/>
  </si>
  <si>
    <t>계</t>
    <phoneticPr fontId="2" type="noConversion"/>
  </si>
  <si>
    <t>퇴직적립금</t>
    <phoneticPr fontId="2" type="noConversion"/>
  </si>
  <si>
    <t>기타후생경비</t>
    <phoneticPr fontId="2" type="noConversion"/>
  </si>
  <si>
    <t>○ 직원송년회 식비</t>
    <phoneticPr fontId="2" type="noConversion"/>
  </si>
  <si>
    <t>○ 직원 식대</t>
    <phoneticPr fontId="2" type="noConversion"/>
  </si>
  <si>
    <t>○ 직원 연수비</t>
    <phoneticPr fontId="2" type="noConversion"/>
  </si>
  <si>
    <t>○ 10년 장기근속자</t>
    <phoneticPr fontId="2" type="noConversion"/>
  </si>
  <si>
    <t>○ 20년 장기근속자</t>
    <phoneticPr fontId="2" type="noConversion"/>
  </si>
  <si>
    <t>○ 직원생일선물비</t>
    <phoneticPr fontId="2" type="noConversion"/>
  </si>
  <si>
    <t>○ 시간외수당</t>
    <phoneticPr fontId="2" type="noConversion"/>
  </si>
  <si>
    <t>○ 직원복리후생비</t>
    <phoneticPr fontId="2" type="noConversion"/>
  </si>
  <si>
    <t>업무추진비</t>
    <phoneticPr fontId="2" type="noConversion"/>
  </si>
  <si>
    <t>기관운영비</t>
    <phoneticPr fontId="2" type="noConversion"/>
  </si>
  <si>
    <t>○ 기관운영비</t>
    <phoneticPr fontId="2" type="noConversion"/>
  </si>
  <si>
    <t>○ 기관방문비</t>
    <phoneticPr fontId="2" type="noConversion"/>
  </si>
  <si>
    <t>○ 식대</t>
    <phoneticPr fontId="2" type="noConversion"/>
  </si>
  <si>
    <t>○ 유관단체 및 기관경조비</t>
    <phoneticPr fontId="2" type="noConversion"/>
  </si>
  <si>
    <t>직책보조비</t>
    <phoneticPr fontId="2" type="noConversion"/>
  </si>
  <si>
    <t>○ 회장 직책보조비</t>
    <phoneticPr fontId="2" type="noConversion"/>
  </si>
  <si>
    <t>회의비</t>
    <phoneticPr fontId="2" type="noConversion"/>
  </si>
  <si>
    <t>○ 총회비</t>
    <phoneticPr fontId="2" type="noConversion"/>
  </si>
  <si>
    <t>○ 이사회의비</t>
    <phoneticPr fontId="2" type="noConversion"/>
  </si>
  <si>
    <t>○ 기타회의비</t>
    <phoneticPr fontId="2" type="noConversion"/>
  </si>
  <si>
    <t>○ 감사비</t>
    <phoneticPr fontId="2" type="noConversion"/>
  </si>
  <si>
    <t>운영비</t>
    <phoneticPr fontId="2" type="noConversion"/>
  </si>
  <si>
    <t>여비</t>
    <phoneticPr fontId="2" type="noConversion"/>
  </si>
  <si>
    <t>○ 국내여비</t>
    <phoneticPr fontId="2" type="noConversion"/>
  </si>
  <si>
    <t>○ 국외여비</t>
    <phoneticPr fontId="2" type="noConversion"/>
  </si>
  <si>
    <t>수용비 및 수수료</t>
    <phoneticPr fontId="2" type="noConversion"/>
  </si>
  <si>
    <t>○ 집기 및 소모품구입비</t>
    <phoneticPr fontId="2" type="noConversion"/>
  </si>
  <si>
    <t>○ 사무용품구입비</t>
    <phoneticPr fontId="2" type="noConversion"/>
  </si>
  <si>
    <t>○ 인쇄비</t>
    <phoneticPr fontId="2" type="noConversion"/>
  </si>
  <si>
    <t>○ 연합회장상시상비</t>
    <phoneticPr fontId="2" type="noConversion"/>
  </si>
  <si>
    <t>○ 주차비</t>
    <phoneticPr fontId="2" type="noConversion"/>
  </si>
  <si>
    <t>○ 노무법인 자문수수료</t>
    <phoneticPr fontId="2" type="noConversion"/>
  </si>
  <si>
    <t>○ 행정서류발급수수료</t>
    <phoneticPr fontId="2" type="noConversion"/>
  </si>
  <si>
    <t>○ 법인기장수수료</t>
    <phoneticPr fontId="2" type="noConversion"/>
  </si>
  <si>
    <t>○ 법인세신고 및 결산조정수수료</t>
    <phoneticPr fontId="2" type="noConversion"/>
  </si>
  <si>
    <t>○ 퇴직연금수수료</t>
    <phoneticPr fontId="2" type="noConversion"/>
  </si>
  <si>
    <t>○ 하이패스 수수료</t>
    <phoneticPr fontId="2" type="noConversion"/>
  </si>
  <si>
    <t>○ 법인등기비용</t>
    <phoneticPr fontId="2" type="noConversion"/>
  </si>
  <si>
    <t>○ 법률자문수수료</t>
    <phoneticPr fontId="2" type="noConversion"/>
  </si>
  <si>
    <t>○ 기타잡비</t>
    <phoneticPr fontId="2" type="noConversion"/>
  </si>
  <si>
    <t>공공요금</t>
    <phoneticPr fontId="2" type="noConversion"/>
  </si>
  <si>
    <t>○ 전화요금</t>
    <phoneticPr fontId="2" type="noConversion"/>
  </si>
  <si>
    <t>○ 우편요금</t>
    <phoneticPr fontId="2" type="noConversion"/>
  </si>
  <si>
    <t>○ 도시가스요금</t>
    <phoneticPr fontId="2" type="noConversion"/>
  </si>
  <si>
    <t>제세공과금</t>
    <phoneticPr fontId="2" type="noConversion"/>
  </si>
  <si>
    <t>○ 차량환경개선부담금</t>
    <phoneticPr fontId="2" type="noConversion"/>
  </si>
  <si>
    <t>○ 자동차세</t>
    <phoneticPr fontId="2" type="noConversion"/>
  </si>
  <si>
    <t>○ 차량보험료</t>
    <phoneticPr fontId="2" type="noConversion"/>
  </si>
  <si>
    <t>○ 인지세</t>
    <phoneticPr fontId="2" type="noConversion"/>
  </si>
  <si>
    <t>○ 법인재산세</t>
    <phoneticPr fontId="2" type="noConversion"/>
  </si>
  <si>
    <t>○ 법인세 외</t>
    <phoneticPr fontId="2" type="noConversion"/>
  </si>
  <si>
    <t>○ 이행보증보험료</t>
    <phoneticPr fontId="2" type="noConversion"/>
  </si>
  <si>
    <t>○ 장애인단체총연맹회비</t>
    <phoneticPr fontId="2" type="noConversion"/>
  </si>
  <si>
    <t>○ 성음회운영회비</t>
    <phoneticPr fontId="2" type="noConversion"/>
  </si>
  <si>
    <t>○ 교통유발부담금,환경개선부담금</t>
    <phoneticPr fontId="2" type="noConversion"/>
  </si>
  <si>
    <t>○ 한국시각장애인도서관협의회 연회비</t>
    <phoneticPr fontId="2" type="noConversion"/>
  </si>
  <si>
    <t>차량비</t>
    <phoneticPr fontId="2" type="noConversion"/>
  </si>
  <si>
    <t>○ 차량유류비</t>
    <phoneticPr fontId="2" type="noConversion"/>
  </si>
  <si>
    <t>○ 차량유지비</t>
    <phoneticPr fontId="2" type="noConversion"/>
  </si>
  <si>
    <t>기타운영비</t>
    <phoneticPr fontId="2" type="noConversion"/>
  </si>
  <si>
    <t>○ 미디어접근센터 관리비</t>
    <phoneticPr fontId="2" type="noConversion"/>
  </si>
  <si>
    <t>○ 기타운영비</t>
    <phoneticPr fontId="2" type="noConversion"/>
  </si>
  <si>
    <t>재산조성비</t>
    <phoneticPr fontId="2" type="noConversion"/>
  </si>
  <si>
    <t>시설비</t>
    <phoneticPr fontId="2" type="noConversion"/>
  </si>
  <si>
    <t>○ 시설비</t>
    <phoneticPr fontId="2" type="noConversion"/>
  </si>
  <si>
    <t>자산취득비</t>
    <phoneticPr fontId="2" type="noConversion"/>
  </si>
  <si>
    <t>○ 비품구입비</t>
    <phoneticPr fontId="2" type="noConversion"/>
  </si>
  <si>
    <t>○ 임대보증금</t>
    <phoneticPr fontId="2" type="noConversion"/>
  </si>
  <si>
    <t>○ 건물구입비</t>
    <phoneticPr fontId="2" type="noConversion"/>
  </si>
  <si>
    <t>시설장비유지보수비</t>
    <phoneticPr fontId="2" type="noConversion"/>
  </si>
  <si>
    <t>○ 건물유지보수비</t>
    <phoneticPr fontId="2" type="noConversion"/>
  </si>
  <si>
    <t>○ 비품유지보수비</t>
    <phoneticPr fontId="2" type="noConversion"/>
  </si>
  <si>
    <t>- 비품유지보수비</t>
    <phoneticPr fontId="2" type="noConversion"/>
  </si>
  <si>
    <t>- 근태기록기 사용료</t>
    <phoneticPr fontId="2" type="noConversion"/>
  </si>
  <si>
    <t>- 프로그램유지보수비</t>
    <phoneticPr fontId="2" type="noConversion"/>
  </si>
  <si>
    <t>- 복합기 사용료</t>
    <phoneticPr fontId="2" type="noConversion"/>
  </si>
  <si>
    <t>사업비</t>
    <phoneticPr fontId="2" type="noConversion"/>
  </si>
  <si>
    <t>시각장애인 재활전문가 양성사업</t>
    <phoneticPr fontId="2" type="noConversion"/>
  </si>
  <si>
    <t>국고</t>
    <phoneticPr fontId="2" type="noConversion"/>
  </si>
  <si>
    <t>자부담</t>
    <phoneticPr fontId="2" type="noConversion"/>
  </si>
  <si>
    <t>시각장애인 정보제공 및 접근성 사업</t>
    <phoneticPr fontId="2" type="noConversion"/>
  </si>
  <si>
    <t>직원직무교육사업</t>
    <phoneticPr fontId="2" type="noConversion"/>
  </si>
  <si>
    <t>○ 외부 강사료</t>
    <phoneticPr fontId="2" type="noConversion"/>
  </si>
  <si>
    <t>○ 장소 임대료</t>
    <phoneticPr fontId="2" type="noConversion"/>
  </si>
  <si>
    <t>지원금</t>
    <phoneticPr fontId="2" type="noConversion"/>
  </si>
  <si>
    <t>○ 편의시설설치사업</t>
    <phoneticPr fontId="2" type="noConversion"/>
  </si>
  <si>
    <t>○ 녹음도서제작 및 대여사업</t>
    <phoneticPr fontId="2" type="noConversion"/>
  </si>
  <si>
    <t>○ 흰지팡이의날 지원금</t>
    <phoneticPr fontId="2" type="noConversion"/>
  </si>
  <si>
    <t>○ 가정의달 지부지원금</t>
    <phoneticPr fontId="2" type="noConversion"/>
  </si>
  <si>
    <t>전출금</t>
    <phoneticPr fontId="2" type="noConversion"/>
  </si>
  <si>
    <t>○ 노원시각장애인복지관운영사업</t>
    <phoneticPr fontId="2" type="noConversion"/>
  </si>
  <si>
    <t>○ 학습지원센터</t>
    <phoneticPr fontId="2" type="noConversion"/>
  </si>
  <si>
    <t>○ 곰두리체육센터</t>
    <phoneticPr fontId="2" type="noConversion"/>
  </si>
  <si>
    <t>○ 장애인공동생활가정(그룹홈)</t>
    <phoneticPr fontId="2" type="noConversion"/>
  </si>
  <si>
    <t>○ 마포점자도서실</t>
    <phoneticPr fontId="2" type="noConversion"/>
  </si>
  <si>
    <t>잡지출</t>
    <phoneticPr fontId="2" type="noConversion"/>
  </si>
  <si>
    <t>예비비 및 기타</t>
    <phoneticPr fontId="2" type="noConversion"/>
  </si>
  <si>
    <t>예비비</t>
    <phoneticPr fontId="2" type="noConversion"/>
  </si>
  <si>
    <t>반환금</t>
    <phoneticPr fontId="2" type="noConversion"/>
  </si>
  <si>
    <t>총계</t>
    <phoneticPr fontId="2" type="noConversion"/>
  </si>
  <si>
    <t>-지원금</t>
    <phoneticPr fontId="2" type="noConversion"/>
  </si>
  <si>
    <t>-인건비(국고)</t>
    <phoneticPr fontId="2" type="noConversion"/>
  </si>
  <si>
    <t>-운영비(국고)</t>
    <phoneticPr fontId="2" type="noConversion"/>
  </si>
  <si>
    <t>-사업비(국고)</t>
    <phoneticPr fontId="2" type="noConversion"/>
  </si>
  <si>
    <t>-사업비(자부담)</t>
    <phoneticPr fontId="2" type="noConversion"/>
  </si>
  <si>
    <t>-인건비(자부담)</t>
    <phoneticPr fontId="2" type="noConversion"/>
  </si>
  <si>
    <t>-운영비(자부담)</t>
    <phoneticPr fontId="2" type="noConversion"/>
  </si>
  <si>
    <t>-인건비(지원금)</t>
    <phoneticPr fontId="2" type="noConversion"/>
  </si>
  <si>
    <t>-사업비(지원금)</t>
    <phoneticPr fontId="2" type="noConversion"/>
  </si>
  <si>
    <t>○점자도서관운영사업(구비)</t>
    <phoneticPr fontId="2" type="noConversion"/>
  </si>
  <si>
    <t>-시설비(자부담)</t>
    <phoneticPr fontId="2" type="noConversion"/>
  </si>
  <si>
    <t>○점자도서관운영사업(시비)</t>
    <phoneticPr fontId="2" type="noConversion"/>
  </si>
  <si>
    <t>-운영비(지원금)</t>
    <phoneticPr fontId="2" type="noConversion"/>
  </si>
  <si>
    <t>○ 퇴직적립금</t>
  </si>
  <si>
    <t>-인건비</t>
    <phoneticPr fontId="2" type="noConversion"/>
  </si>
  <si>
    <t>-운영비</t>
    <phoneticPr fontId="2" type="noConversion"/>
  </si>
  <si>
    <t>-업무추진비</t>
    <phoneticPr fontId="2" type="noConversion"/>
  </si>
  <si>
    <t>-시설비</t>
    <phoneticPr fontId="2" type="noConversion"/>
  </si>
  <si>
    <t>-사업비</t>
    <phoneticPr fontId="2" type="noConversion"/>
  </si>
  <si>
    <t>&lt;세입&gt;</t>
    <phoneticPr fontId="2" type="noConversion"/>
  </si>
  <si>
    <t>보조금수입</t>
    <phoneticPr fontId="2" type="noConversion"/>
  </si>
  <si>
    <t>지방비</t>
    <phoneticPr fontId="2" type="noConversion"/>
  </si>
  <si>
    <t>기타보조금</t>
    <phoneticPr fontId="2" type="noConversion"/>
  </si>
  <si>
    <t>사업수입</t>
    <phoneticPr fontId="2" type="noConversion"/>
  </si>
  <si>
    <t>회비수입</t>
    <phoneticPr fontId="2" type="noConversion"/>
  </si>
  <si>
    <t>잡수입</t>
    <phoneticPr fontId="2" type="noConversion"/>
  </si>
  <si>
    <t>전년도
이월금</t>
    <phoneticPr fontId="2" type="noConversion"/>
  </si>
  <si>
    <t>대여금</t>
    <phoneticPr fontId="2" type="noConversion"/>
  </si>
  <si>
    <t>사회보험부담비용</t>
    <phoneticPr fontId="2" type="noConversion"/>
  </si>
  <si>
    <t>&lt;세입, 세출 총괄&gt;</t>
    <phoneticPr fontId="8" type="noConversion"/>
  </si>
  <si>
    <t>(단위 : 천원)</t>
    <phoneticPr fontId="2" type="noConversion"/>
  </si>
  <si>
    <t>전년도이월금</t>
    <phoneticPr fontId="8" type="noConversion"/>
  </si>
  <si>
    <t>○ 법인국고사업</t>
    <phoneticPr fontId="2" type="noConversion"/>
  </si>
  <si>
    <t>○ 중도시각장애인 재활지원 운영사업</t>
    <phoneticPr fontId="2" type="noConversion"/>
  </si>
  <si>
    <t>○ 점자도서관 운영사업(구비)</t>
    <phoneticPr fontId="2" type="noConversion"/>
  </si>
  <si>
    <t>○ 점자도서관 운영사업(시비)</t>
    <phoneticPr fontId="2" type="noConversion"/>
  </si>
  <si>
    <t>○ 교육연수사업</t>
    <phoneticPr fontId="2" type="noConversion"/>
  </si>
  <si>
    <t>○ 편의시설설치사업</t>
    <phoneticPr fontId="2" type="noConversion"/>
  </si>
  <si>
    <t>○ 녹음도서제작보급사업</t>
    <phoneticPr fontId="2" type="noConversion"/>
  </si>
  <si>
    <t>○ 웹접근성평가센터 운영사업</t>
    <phoneticPr fontId="2" type="noConversion"/>
  </si>
  <si>
    <t>○ 점자도서보급 및 점자홍보물인쇄사업</t>
    <phoneticPr fontId="2" type="noConversion"/>
  </si>
  <si>
    <t>○ 연수회사업</t>
    <phoneticPr fontId="2" type="noConversion"/>
  </si>
  <si>
    <t>○ 기타사업수입</t>
    <phoneticPr fontId="2" type="noConversion"/>
  </si>
  <si>
    <t>○ 후원금수입</t>
    <phoneticPr fontId="2" type="noConversion"/>
  </si>
  <si>
    <t>○ 임원회비</t>
    <phoneticPr fontId="2" type="noConversion"/>
  </si>
  <si>
    <t>○ 기타잡수입</t>
    <phoneticPr fontId="2" type="noConversion"/>
  </si>
  <si>
    <t>○ 기타잡수입(고용장려금)</t>
    <phoneticPr fontId="2" type="noConversion"/>
  </si>
  <si>
    <t>○ 예금이자수입</t>
    <phoneticPr fontId="2" type="noConversion"/>
  </si>
  <si>
    <t>○ 전년도 이월금</t>
    <phoneticPr fontId="2" type="noConversion"/>
  </si>
  <si>
    <t>&lt;세출&gt;</t>
    <phoneticPr fontId="2" type="noConversion"/>
  </si>
  <si>
    <t>세목</t>
    <phoneticPr fontId="2" type="noConversion"/>
  </si>
  <si>
    <t>사무비</t>
    <phoneticPr fontId="2" type="noConversion"/>
  </si>
  <si>
    <t>인건비</t>
    <phoneticPr fontId="2" type="noConversion"/>
  </si>
  <si>
    <t>급여</t>
    <phoneticPr fontId="2" type="noConversion"/>
  </si>
  <si>
    <t>○ 직원1</t>
    <phoneticPr fontId="2" type="noConversion"/>
  </si>
  <si>
    <t>-자부담</t>
    <phoneticPr fontId="2" type="noConversion"/>
  </si>
  <si>
    <t>÷</t>
    <phoneticPr fontId="2" type="noConversion"/>
  </si>
  <si>
    <t>=</t>
    <phoneticPr fontId="2" type="noConversion"/>
  </si>
  <si>
    <t>○ 국민연금(백원단위 올림)</t>
    <phoneticPr fontId="2" type="noConversion"/>
  </si>
  <si>
    <t>×</t>
    <phoneticPr fontId="2" type="noConversion"/>
  </si>
  <si>
    <t>○ 건강보험(백원단위 올림)</t>
    <phoneticPr fontId="2" type="noConversion"/>
  </si>
  <si>
    <t>○ 고용보험(백원단위 올림)</t>
    <phoneticPr fontId="2" type="noConversion"/>
  </si>
  <si>
    <t>○ 산재보험(백원단위 올림)</t>
    <phoneticPr fontId="2" type="noConversion"/>
  </si>
  <si>
    <t>11,500원*24명*3시간*3일*3주*12월</t>
    <phoneticPr fontId="2" type="noConversion"/>
  </si>
  <si>
    <t>○ 면허세</t>
    <phoneticPr fontId="2" type="noConversion"/>
  </si>
  <si>
    <t>점자홍보물제작사업</t>
    <phoneticPr fontId="2" type="noConversion"/>
  </si>
  <si>
    <t>사회교육사업</t>
    <phoneticPr fontId="2" type="noConversion"/>
  </si>
  <si>
    <t>후원회 운영사업</t>
    <phoneticPr fontId="2" type="noConversion"/>
  </si>
  <si>
    <t>시각장애인 TV시청을 위한 이어드림서비스</t>
    <phoneticPr fontId="2" type="noConversion"/>
  </si>
  <si>
    <t>○ 기타지원금</t>
    <phoneticPr fontId="2" type="noConversion"/>
  </si>
  <si>
    <t>시각장애인국제협력사업</t>
    <phoneticPr fontId="2" type="noConversion"/>
  </si>
  <si>
    <t>○ 시각장애인 TV시청을 위한 이어드림서비스</t>
    <phoneticPr fontId="2" type="noConversion"/>
  </si>
  <si>
    <t>○ 찾아가는장애인스쿨((주)지에스홈쇼핑 지정기탁사업)</t>
    <phoneticPr fontId="2" type="noConversion"/>
  </si>
  <si>
    <t>(보행지도사 양성사업,</t>
    <phoneticPr fontId="2" type="noConversion"/>
  </si>
  <si>
    <t>점역교정사 양성사업)</t>
    <phoneticPr fontId="2" type="noConversion"/>
  </si>
  <si>
    <t>시각장애인 역량강화사업</t>
    <phoneticPr fontId="2" type="noConversion"/>
  </si>
  <si>
    <t>시각장애인 인식개선사업</t>
    <phoneticPr fontId="2" type="noConversion"/>
  </si>
  <si>
    <t>○ 점자의날 행사사업</t>
    <phoneticPr fontId="2" type="noConversion"/>
  </si>
  <si>
    <t>○ 화면해설영상물제작사업</t>
    <phoneticPr fontId="2" type="noConversion"/>
  </si>
  <si>
    <t>화면해설영상물제작사업</t>
    <phoneticPr fontId="2" type="noConversion"/>
  </si>
  <si>
    <t>찾아가는장애인스쿨</t>
    <phoneticPr fontId="2" type="noConversion"/>
  </si>
  <si>
    <t>○ 기타지부지원금</t>
    <phoneticPr fontId="2" type="noConversion"/>
  </si>
  <si>
    <t>○ 생활용구보급사업수입</t>
    <phoneticPr fontId="2" type="noConversion"/>
  </si>
  <si>
    <t>- 점역교정사양성사업</t>
    <phoneticPr fontId="2" type="noConversion"/>
  </si>
  <si>
    <t>- 보행지도사양성사업</t>
    <phoneticPr fontId="2" type="noConversion"/>
  </si>
  <si>
    <t>- 직원연수사업</t>
    <phoneticPr fontId="2" type="noConversion"/>
  </si>
  <si>
    <t>- 장소대관료</t>
    <phoneticPr fontId="2" type="noConversion"/>
  </si>
  <si>
    <t>=</t>
    <phoneticPr fontId="2" type="noConversion"/>
  </si>
  <si>
    <t>- 식대</t>
    <phoneticPr fontId="2" type="noConversion"/>
  </si>
  <si>
    <t>- 교통비</t>
    <phoneticPr fontId="2" type="noConversion"/>
  </si>
  <si>
    <t>- 법인정기감사비</t>
    <phoneticPr fontId="2" type="noConversion"/>
  </si>
  <si>
    <t>- 법인정기감사비(공인회계사)</t>
    <phoneticPr fontId="2" type="noConversion"/>
  </si>
  <si>
    <t>- 법인정기감사 식비 및 다과비</t>
    <phoneticPr fontId="2" type="noConversion"/>
  </si>
  <si>
    <t>- 지부정기감사 감사단교통비</t>
    <phoneticPr fontId="2" type="noConversion"/>
  </si>
  <si>
    <t>- 지부정기감사 출장비</t>
    <phoneticPr fontId="2" type="noConversion"/>
  </si>
  <si>
    <t>- 기타감사 및 조사비</t>
    <phoneticPr fontId="2" type="noConversion"/>
  </si>
  <si>
    <t>- 현수막</t>
    <phoneticPr fontId="2" type="noConversion"/>
  </si>
  <si>
    <t>생활용구보급사업</t>
    <phoneticPr fontId="2" type="noConversion"/>
  </si>
  <si>
    <t>○ 시각장애인편의시설지원센터 운영사업</t>
    <phoneticPr fontId="2" type="noConversion"/>
  </si>
  <si>
    <t>사업수입</t>
    <phoneticPr fontId="2" type="noConversion"/>
  </si>
  <si>
    <t>전년도이월금</t>
    <phoneticPr fontId="2" type="noConversion"/>
  </si>
  <si>
    <t>세입계</t>
    <phoneticPr fontId="2" type="noConversion"/>
  </si>
  <si>
    <t>사업비</t>
    <phoneticPr fontId="2" type="noConversion"/>
  </si>
  <si>
    <t>잔액</t>
    <phoneticPr fontId="2" type="noConversion"/>
  </si>
  <si>
    <t>세출계</t>
    <phoneticPr fontId="2" type="noConversion"/>
  </si>
  <si>
    <t>예금이자</t>
    <phoneticPr fontId="2" type="noConversion"/>
  </si>
  <si>
    <t>○ 시각장애인스포츠연맹 지원금</t>
    <phoneticPr fontId="2" type="noConversion"/>
  </si>
  <si>
    <t>8,000원*3명*20일*12월</t>
    <phoneticPr fontId="2" type="noConversion"/>
  </si>
  <si>
    <t>○ 직원명절선물구입비</t>
    <phoneticPr fontId="2" type="noConversion"/>
  </si>
  <si>
    <t>연 번</t>
    <phoneticPr fontId="2" type="noConversion"/>
  </si>
  <si>
    <t>이 름</t>
  </si>
  <si>
    <t>호봉</t>
    <phoneticPr fontId="2" type="noConversion"/>
  </si>
  <si>
    <t>사용가능기간</t>
  </si>
  <si>
    <t>금 액</t>
  </si>
  <si>
    <t>비 고</t>
    <phoneticPr fontId="2" type="noConversion"/>
  </si>
  <si>
    <t>최지영</t>
    <phoneticPr fontId="2" type="noConversion"/>
  </si>
  <si>
    <t>1월 ~ 12월</t>
    <phoneticPr fontId="2" type="noConversion"/>
  </si>
  <si>
    <t>1월 ~ 12월</t>
  </si>
  <si>
    <t>합계</t>
    <phoneticPr fontId="2" type="noConversion"/>
  </si>
  <si>
    <t>연 번</t>
    <phoneticPr fontId="2" type="noConversion"/>
  </si>
  <si>
    <t>호봉</t>
    <phoneticPr fontId="2" type="noConversion"/>
  </si>
  <si>
    <t>비 고</t>
    <phoneticPr fontId="2" type="noConversion"/>
  </si>
  <si>
    <t>박태호</t>
    <phoneticPr fontId="2" type="noConversion"/>
  </si>
  <si>
    <t>손승민</t>
    <phoneticPr fontId="2" type="noConversion"/>
  </si>
  <si>
    <t>나진희</t>
    <phoneticPr fontId="2" type="noConversion"/>
  </si>
  <si>
    <t>유영</t>
    <phoneticPr fontId="2" type="noConversion"/>
  </si>
  <si>
    <t>박은주</t>
    <phoneticPr fontId="2" type="noConversion"/>
  </si>
  <si>
    <t>영양사</t>
    <phoneticPr fontId="2" type="noConversion"/>
  </si>
  <si>
    <t>합계</t>
    <phoneticPr fontId="2" type="noConversion"/>
  </si>
  <si>
    <t>1. 퇴사자 미지급</t>
    <phoneticPr fontId="2" type="noConversion"/>
  </si>
  <si>
    <t>2. 육아휴직자 미지급</t>
    <phoneticPr fontId="2" type="noConversion"/>
  </si>
  <si>
    <t>4. 활동보조인력은 활동보조 예산으로 지급</t>
    <phoneticPr fontId="2" type="noConversion"/>
  </si>
  <si>
    <t>5. 연봉직 및 계약직은 재직기간으로 계산 지급</t>
    <phoneticPr fontId="2" type="noConversion"/>
  </si>
  <si>
    <t>1월~12월</t>
    <phoneticPr fontId="2" type="noConversion"/>
  </si>
  <si>
    <t>○ 이룸센터주차권</t>
    <phoneticPr fontId="2" type="noConversion"/>
  </si>
  <si>
    <t>○ 미디어접근센터 건물화재보험료</t>
    <phoneticPr fontId="2" type="noConversion"/>
  </si>
  <si>
    <t>○ 기타운영비</t>
    <phoneticPr fontId="2" type="noConversion"/>
  </si>
  <si>
    <t>지정후원</t>
    <phoneticPr fontId="2" type="noConversion"/>
  </si>
  <si>
    <t>비지정후원</t>
    <phoneticPr fontId="2" type="noConversion"/>
  </si>
  <si>
    <t>정책 토론회 및 세미나 개최 사업</t>
    <phoneticPr fontId="2" type="noConversion"/>
  </si>
  <si>
    <t>○ 피복비</t>
    <phoneticPr fontId="2" type="noConversion"/>
  </si>
  <si>
    <r>
      <t>증(</t>
    </r>
    <r>
      <rPr>
        <b/>
        <sz val="14"/>
        <color indexed="8"/>
        <rFont val="돋움"/>
        <family val="3"/>
        <charset val="129"/>
      </rPr>
      <t>△</t>
    </r>
    <r>
      <rPr>
        <b/>
        <sz val="14"/>
        <color indexed="8"/>
        <rFont val="굴림"/>
        <family val="3"/>
        <charset val="129"/>
      </rPr>
      <t>)감</t>
    </r>
    <phoneticPr fontId="8" type="noConversion"/>
  </si>
  <si>
    <t>2020년 예산</t>
    <phoneticPr fontId="2" type="noConversion"/>
  </si>
  <si>
    <t>10호봉 미만 연250포인트, 10호봉 이상 연330포인트</t>
    <phoneticPr fontId="2" type="noConversion"/>
  </si>
  <si>
    <t>1월~ 12월</t>
    <phoneticPr fontId="2" type="noConversion"/>
  </si>
  <si>
    <t>인건비</t>
    <phoneticPr fontId="2" type="noConversion"/>
  </si>
  <si>
    <t>○ 직원4</t>
    <phoneticPr fontId="2" type="noConversion"/>
  </si>
  <si>
    <t>○ 맞춤형복지포인트</t>
    <phoneticPr fontId="2" type="noConversion"/>
  </si>
  <si>
    <t>○ 한국사회복지협의회 연회비</t>
    <phoneticPr fontId="2" type="noConversion"/>
  </si>
  <si>
    <t>○ NGO연대회비</t>
    <phoneticPr fontId="2" type="noConversion"/>
  </si>
  <si>
    <t>국제협력사업</t>
    <phoneticPr fontId="2" type="noConversion"/>
  </si>
  <si>
    <t>시각장애인편의시설지원센터운영사업</t>
    <phoneticPr fontId="2" type="noConversion"/>
  </si>
  <si>
    <t>- 정수기 사용료</t>
    <phoneticPr fontId="2" type="noConversion"/>
  </si>
  <si>
    <t>- 커피머신 사용료</t>
    <phoneticPr fontId="2" type="noConversion"/>
  </si>
  <si>
    <t>○ 화면해설영상물제작사업</t>
    <phoneticPr fontId="2" type="noConversion"/>
  </si>
  <si>
    <t>생활용구</t>
    <phoneticPr fontId="2" type="noConversion"/>
  </si>
  <si>
    <t>후원통장</t>
    <phoneticPr fontId="2" type="noConversion"/>
  </si>
  <si>
    <t>후원수입</t>
    <phoneticPr fontId="2" type="noConversion"/>
  </si>
  <si>
    <t>이어드림(후원)</t>
    <phoneticPr fontId="2" type="noConversion"/>
  </si>
  <si>
    <t>후원사업비</t>
    <phoneticPr fontId="2" type="noConversion"/>
  </si>
  <si>
    <t>기타사업,잔액등</t>
    <phoneticPr fontId="2" type="noConversion"/>
  </si>
  <si>
    <t>- 시각장애인 지도자해외연수사업</t>
    <phoneticPr fontId="2" type="noConversion"/>
  </si>
  <si>
    <t>시각장애인지도자해외연수사업</t>
    <phoneticPr fontId="2" type="noConversion"/>
  </si>
  <si>
    <t>○ 시각장애인지도자해외연수사업</t>
    <phoneticPr fontId="2" type="noConversion"/>
  </si>
  <si>
    <t>2021년도 한국시각장애인연합회 세입. 세출 예산서</t>
    <phoneticPr fontId="8" type="noConversion"/>
  </si>
  <si>
    <t>2021년 예산</t>
    <phoneticPr fontId="2" type="noConversion"/>
  </si>
  <si>
    <t>2021.1.1 기준 호봉으로 부여</t>
    <phoneticPr fontId="2" type="noConversion"/>
  </si>
  <si>
    <t>장현주</t>
    <phoneticPr fontId="2" type="noConversion"/>
  </si>
  <si>
    <t>김영미</t>
    <phoneticPr fontId="2" type="noConversion"/>
  </si>
  <si>
    <t>윤영지</t>
    <phoneticPr fontId="2" type="noConversion"/>
  </si>
  <si>
    <t>최은정</t>
    <phoneticPr fontId="2" type="noConversion"/>
  </si>
  <si>
    <t>김명한</t>
    <phoneticPr fontId="2" type="noConversion"/>
  </si>
  <si>
    <t>이석규</t>
    <phoneticPr fontId="2" type="noConversion"/>
  </si>
  <si>
    <t>김민지</t>
    <phoneticPr fontId="2" type="noConversion"/>
  </si>
  <si>
    <t>이삼희</t>
    <phoneticPr fontId="2" type="noConversion"/>
  </si>
  <si>
    <t>김갑녹</t>
    <phoneticPr fontId="2" type="noConversion"/>
  </si>
  <si>
    <t>장석주</t>
    <phoneticPr fontId="2" type="noConversion"/>
  </si>
  <si>
    <t>이은지</t>
    <phoneticPr fontId="2" type="noConversion"/>
  </si>
  <si>
    <t>이미정</t>
    <phoneticPr fontId="2" type="noConversion"/>
  </si>
  <si>
    <t>이진원</t>
    <phoneticPr fontId="2" type="noConversion"/>
  </si>
  <si>
    <t>박송이</t>
    <phoneticPr fontId="2" type="noConversion"/>
  </si>
  <si>
    <t>이소연</t>
    <phoneticPr fontId="2" type="noConversion"/>
  </si>
  <si>
    <t>김홍진</t>
    <phoneticPr fontId="2" type="noConversion"/>
  </si>
  <si>
    <t>홍서준</t>
    <phoneticPr fontId="2" type="noConversion"/>
  </si>
  <si>
    <t>김태형</t>
    <phoneticPr fontId="2" type="noConversion"/>
  </si>
  <si>
    <t>정상현</t>
    <phoneticPr fontId="2" type="noConversion"/>
  </si>
  <si>
    <t>천상미</t>
    <phoneticPr fontId="2" type="noConversion"/>
  </si>
  <si>
    <t>김수진</t>
    <phoneticPr fontId="2" type="noConversion"/>
  </si>
  <si>
    <t>최정금</t>
    <phoneticPr fontId="2" type="noConversion"/>
  </si>
  <si>
    <t>이아름</t>
    <phoneticPr fontId="2" type="noConversion"/>
  </si>
  <si>
    <t>한지원</t>
    <phoneticPr fontId="2" type="noConversion"/>
  </si>
  <si>
    <t>하성준</t>
    <phoneticPr fontId="2" type="noConversion"/>
  </si>
  <si>
    <t>김병수</t>
    <phoneticPr fontId="2" type="noConversion"/>
  </si>
  <si>
    <t>안동한</t>
    <phoneticPr fontId="2" type="noConversion"/>
  </si>
  <si>
    <t>이연주</t>
    <phoneticPr fontId="2" type="noConversion"/>
  </si>
  <si>
    <t>조현영</t>
    <phoneticPr fontId="2" type="noConversion"/>
  </si>
  <si>
    <t>공선미</t>
    <phoneticPr fontId="2" type="noConversion"/>
  </si>
  <si>
    <t>손지민</t>
    <phoneticPr fontId="2" type="noConversion"/>
  </si>
  <si>
    <t>이명재</t>
    <phoneticPr fontId="2" type="noConversion"/>
  </si>
  <si>
    <t>김훈</t>
    <phoneticPr fontId="2" type="noConversion"/>
  </si>
  <si>
    <t>박현규</t>
    <phoneticPr fontId="2" type="noConversion"/>
  </si>
  <si>
    <t>이은주</t>
    <phoneticPr fontId="2" type="noConversion"/>
  </si>
  <si>
    <t>박다슬</t>
    <phoneticPr fontId="2" type="noConversion"/>
  </si>
  <si>
    <t>이동진</t>
    <phoneticPr fontId="2" type="noConversion"/>
  </si>
  <si>
    <t>임희철</t>
    <phoneticPr fontId="2" type="noConversion"/>
  </si>
  <si>
    <t>21.10.30 복직</t>
    <phoneticPr fontId="2" type="noConversion"/>
  </si>
  <si>
    <t>21.10.31 계약만료</t>
    <phoneticPr fontId="2" type="noConversion"/>
  </si>
  <si>
    <t>1월 ~ 10월</t>
    <phoneticPr fontId="2" type="noConversion"/>
  </si>
  <si>
    <t>11월 ~ 12월</t>
    <phoneticPr fontId="2" type="noConversion"/>
  </si>
  <si>
    <t>3. 복지관 직업재활 인력 및 영양사 법인에서 지급</t>
    <phoneticPr fontId="2" type="noConversion"/>
  </si>
  <si>
    <t>21.12.31 계약만료</t>
    <phoneticPr fontId="2" type="noConversion"/>
  </si>
  <si>
    <r>
      <t>복지포인트 개인별 산출</t>
    </r>
    <r>
      <rPr>
        <b/>
        <sz val="11"/>
        <rFont val="맑은 고딕"/>
        <family val="3"/>
        <charset val="129"/>
        <scheme val="minor"/>
      </rPr>
      <t>금액(44명 11,790,000원)</t>
    </r>
    <phoneticPr fontId="2" type="noConversion"/>
  </si>
  <si>
    <t>대여금</t>
    <phoneticPr fontId="2" type="noConversion"/>
  </si>
  <si>
    <t>21' 예산 산출내역</t>
    <phoneticPr fontId="2" type="noConversion"/>
  </si>
  <si>
    <t>○ 대여금반환</t>
    <phoneticPr fontId="2" type="noConversion"/>
  </si>
  <si>
    <t>제수당</t>
    <phoneticPr fontId="2" type="noConversion"/>
  </si>
  <si>
    <t>- 공기청정기 렌탈료</t>
    <phoneticPr fontId="2" type="noConversion"/>
  </si>
  <si>
    <t>(흰지팡이날 주간 기념행사 사업,</t>
    <phoneticPr fontId="2" type="noConversion"/>
  </si>
  <si>
    <t>웹툰 제작 사업)</t>
    <phoneticPr fontId="2" type="noConversion"/>
  </si>
  <si>
    <t>○ WBU 회비: 2021($14,620)</t>
    <phoneticPr fontId="2" type="noConversion"/>
  </si>
  <si>
    <t>○ IBSA 회비: 2021(1,250유로)</t>
    <phoneticPr fontId="2" type="noConversion"/>
  </si>
  <si>
    <t>○ WBU총회 : 번역비</t>
    <phoneticPr fontId="2" type="noConversion"/>
  </si>
  <si>
    <t>○ WBUAP마사지세미나</t>
    <phoneticPr fontId="2" type="noConversion"/>
  </si>
  <si>
    <t>-참가비</t>
    <phoneticPr fontId="2" type="noConversion"/>
  </si>
  <si>
    <t>-항공료</t>
    <phoneticPr fontId="2" type="noConversion"/>
  </si>
  <si>
    <t>-숙박비</t>
    <phoneticPr fontId="2" type="noConversion"/>
  </si>
  <si>
    <t>-여행자보험</t>
    <phoneticPr fontId="2" type="noConversion"/>
  </si>
  <si>
    <t>-현지교통비</t>
    <phoneticPr fontId="2" type="noConversion"/>
  </si>
  <si>
    <t>-식비</t>
    <phoneticPr fontId="2" type="noConversion"/>
  </si>
  <si>
    <t>×</t>
    <phoneticPr fontId="2" type="noConversion"/>
  </si>
  <si>
    <t>280$×1,200원×12명×1회</t>
    <phoneticPr fontId="2" type="noConversion"/>
  </si>
  <si>
    <t>350,000원×12명×1회</t>
    <phoneticPr fontId="2" type="noConversion"/>
  </si>
  <si>
    <t>150$×1,200원×12실×4일</t>
    <phoneticPr fontId="2" type="noConversion"/>
  </si>
  <si>
    <t>35,000원×12명×1회</t>
    <phoneticPr fontId="2" type="noConversion"/>
  </si>
  <si>
    <t>10$×1,200원×12명×4일</t>
    <phoneticPr fontId="2" type="noConversion"/>
  </si>
  <si>
    <t>10$×1,200원×12명×8식</t>
    <phoneticPr fontId="2" type="noConversion"/>
  </si>
  <si>
    <t>○ 정책 토론회 및 세미나 개최 사업</t>
    <phoneticPr fontId="2" type="noConversion"/>
  </si>
  <si>
    <t>○ 큐뉴스천 제작사업</t>
    <phoneticPr fontId="2" type="noConversion"/>
  </si>
  <si>
    <t>큐뉴스천 제작사업</t>
    <phoneticPr fontId="2" type="noConversion"/>
  </si>
  <si>
    <t>가치봄 영화관람사업</t>
    <phoneticPr fontId="2" type="noConversion"/>
  </si>
  <si>
    <t>○ 가치봄 영화관람사업</t>
    <phoneticPr fontId="2" type="noConversion"/>
  </si>
  <si>
    <t>○ 시각장애인 인공지능 스피커 보급사업</t>
    <phoneticPr fontId="2" type="noConversion"/>
  </si>
  <si>
    <t>중도시각장애인 재활지원센터운영사업</t>
    <phoneticPr fontId="2" type="noConversion"/>
  </si>
  <si>
    <t>시각장애인 인공지능 스피커 보급사업</t>
    <phoneticPr fontId="2" type="noConversion"/>
  </si>
  <si>
    <t xml:space="preserve">시각장애인 직업훈련 체계 및 훈련 직종 개발 연구용역사업 </t>
    <phoneticPr fontId="2" type="noConversion"/>
  </si>
  <si>
    <t xml:space="preserve">○ 시각장애인 직업훈련 체계 및 훈련 직종 개발 연구용역사업 </t>
    <phoneticPr fontId="2" type="noConversion"/>
  </si>
  <si>
    <t xml:space="preserve">행복을 들려주는 도서관 점자학습 프로그램 개발 및 보급사업 </t>
    <phoneticPr fontId="2" type="noConversion"/>
  </si>
  <si>
    <t xml:space="preserve">○ 행복을 들려주는 도서관 점자학습 프로그램 개발 및 보급사업 </t>
    <phoneticPr fontId="2" type="noConversion"/>
  </si>
  <si>
    <t>지원금</t>
    <phoneticPr fontId="2" type="noConversion"/>
  </si>
  <si>
    <t>○ 지부지회 우수사업 지원금</t>
    <phoneticPr fontId="2" type="noConversion"/>
  </si>
  <si>
    <t>자부담</t>
    <phoneticPr fontId="2" type="noConversion"/>
  </si>
  <si>
    <t>○ 의약품분야 품질검사 위탁 사업</t>
    <phoneticPr fontId="2" type="noConversion"/>
  </si>
  <si>
    <t>의약품분야 품질검사 위탁 사업</t>
    <phoneticPr fontId="2" type="noConversion"/>
  </si>
  <si>
    <t xml:space="preserve">○ 의약품분야 품질검사 위탁 사업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</si>
</sst>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176" formatCode="#&quot;명&quot;"/>
    <numFmt numFmtId="177" formatCode="#&quot;월&quot;"/>
    <numFmt numFmtId="178" formatCode="#&quot;회&quot;"/>
    <numFmt numFmtId="179" formatCode="#&quot;지회&quot;"/>
    <numFmt numFmtId="180" formatCode="#&quot;대&quot;"/>
    <numFmt numFmtId="181" formatCode="#&quot;지부&quot;"/>
    <numFmt numFmtId="182" formatCode="_-* #,##0_-;\-* #,##0_-;_-* &quot;-&quot;??_-;_-@_-"/>
    <numFmt numFmtId="183" formatCode="#,###&quot;원&quot;"/>
    <numFmt numFmtId="184" formatCode="0.0%"/>
    <numFmt numFmtId="185" formatCode="#,##0&quot;원&quot;"/>
    <numFmt numFmtId="186" formatCode="#&quot;건&quot;"/>
  </numFmts>
  <fonts count="3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u/>
      <sz val="28"/>
      <color indexed="8"/>
      <name val="굴림"/>
      <family val="3"/>
      <charset val="129"/>
    </font>
    <font>
      <sz val="8"/>
      <name val="돋움"/>
      <family val="3"/>
      <charset val="129"/>
    </font>
    <font>
      <b/>
      <sz val="14"/>
      <color indexed="8"/>
      <name val="굴림"/>
      <family val="3"/>
      <charset val="129"/>
    </font>
    <font>
      <b/>
      <sz val="14"/>
      <name val="돋움"/>
      <family val="3"/>
      <charset val="129"/>
    </font>
    <font>
      <sz val="14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0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indexed="81"/>
      <name val="돋움"/>
      <family val="3"/>
      <charset val="129"/>
    </font>
    <font>
      <b/>
      <sz val="11"/>
      <color indexed="81"/>
      <name val="Tahoma"/>
      <family val="2"/>
    </font>
    <font>
      <b/>
      <sz val="14"/>
      <color indexed="8"/>
      <name val="돋움"/>
      <family val="3"/>
      <charset val="129"/>
    </font>
    <font>
      <b/>
      <sz val="13"/>
      <color indexed="81"/>
      <name val="Tahoma"/>
      <family val="2"/>
    </font>
    <font>
      <b/>
      <sz val="13"/>
      <color indexed="81"/>
      <name val="돋움"/>
      <family val="3"/>
      <charset val="129"/>
    </font>
    <font>
      <b/>
      <sz val="12"/>
      <color indexed="81"/>
      <name val="돋움"/>
      <family val="3"/>
      <charset val="129"/>
    </font>
    <font>
      <b/>
      <sz val="12"/>
      <color indexed="81"/>
      <name val="Tahoma"/>
      <family val="2"/>
    </font>
    <font>
      <sz val="9"/>
      <color indexed="81"/>
      <name val="Tahoma"/>
      <family val="2"/>
    </font>
    <font>
      <sz val="10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7F4F6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78">
    <xf numFmtId="0" fontId="0" fillId="0" borderId="0" xfId="0">
      <alignment vertical="center"/>
    </xf>
    <xf numFmtId="0" fontId="0" fillId="0" borderId="0" xfId="0">
      <alignment vertical="center"/>
    </xf>
    <xf numFmtId="41" fontId="6" fillId="0" borderId="0" xfId="1" applyFont="1">
      <alignment vertical="center"/>
    </xf>
    <xf numFmtId="0" fontId="6" fillId="0" borderId="0" xfId="0" applyFont="1">
      <alignment vertical="center"/>
    </xf>
    <xf numFmtId="41" fontId="6" fillId="0" borderId="0" xfId="1" applyFont="1" applyFill="1">
      <alignment vertical="center"/>
    </xf>
    <xf numFmtId="0" fontId="6" fillId="0" borderId="0" xfId="0" applyFont="1" applyFill="1">
      <alignment vertical="center"/>
    </xf>
    <xf numFmtId="41" fontId="6" fillId="0" borderId="0" xfId="1" applyFont="1" applyFill="1" applyBorder="1">
      <alignment vertical="center"/>
    </xf>
    <xf numFmtId="0" fontId="4" fillId="0" borderId="0" xfId="0" applyFont="1" applyAlignment="1">
      <alignment horizontal="left" vertical="center" shrinkToFit="1"/>
    </xf>
    <xf numFmtId="0" fontId="9" fillId="0" borderId="0" xfId="2" applyFont="1" applyBorder="1" applyAlignment="1">
      <alignment horizontal="left" vertical="center"/>
    </xf>
    <xf numFmtId="41" fontId="10" fillId="0" borderId="9" xfId="3" applyFont="1" applyBorder="1">
      <alignment vertical="center"/>
    </xf>
    <xf numFmtId="41" fontId="10" fillId="0" borderId="17" xfId="3" applyFont="1" applyBorder="1">
      <alignment vertical="center"/>
    </xf>
    <xf numFmtId="41" fontId="11" fillId="0" borderId="9" xfId="3" applyFont="1" applyBorder="1">
      <alignment vertical="center"/>
    </xf>
    <xf numFmtId="41" fontId="11" fillId="0" borderId="9" xfId="3" applyFont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49" fontId="11" fillId="0" borderId="9" xfId="2" applyNumberFormat="1" applyFont="1" applyFill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41" fontId="12" fillId="0" borderId="0" xfId="1" applyFont="1" applyFill="1" applyAlignment="1">
      <alignment horizontal="center" vertical="center"/>
    </xf>
    <xf numFmtId="41" fontId="13" fillId="0" borderId="0" xfId="1" applyFont="1" applyFill="1" applyAlignment="1">
      <alignment horizontal="center" vertical="center"/>
    </xf>
    <xf numFmtId="0" fontId="14" fillId="0" borderId="2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183" fontId="14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>
      <alignment vertical="center"/>
    </xf>
    <xf numFmtId="0" fontId="14" fillId="0" borderId="0" xfId="0" applyFont="1" applyFill="1" applyAlignment="1">
      <alignment vertical="top"/>
    </xf>
    <xf numFmtId="183" fontId="14" fillId="0" borderId="0" xfId="1" applyNumberFormat="1" applyFont="1" applyFill="1" applyAlignment="1">
      <alignment horizontal="right" vertical="center"/>
    </xf>
    <xf numFmtId="41" fontId="14" fillId="0" borderId="0" xfId="1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14" fillId="0" borderId="9" xfId="0" applyFont="1" applyFill="1" applyBorder="1">
      <alignment vertical="center"/>
    </xf>
    <xf numFmtId="183" fontId="14" fillId="0" borderId="14" xfId="1" applyNumberFormat="1" applyFont="1" applyFill="1" applyBorder="1" applyAlignment="1">
      <alignment horizontal="right" vertical="center"/>
    </xf>
    <xf numFmtId="41" fontId="14" fillId="0" borderId="14" xfId="1" applyFont="1" applyFill="1" applyBorder="1" applyAlignment="1">
      <alignment horizontal="center" vertical="center"/>
    </xf>
    <xf numFmtId="0" fontId="14" fillId="0" borderId="8" xfId="0" applyFont="1" applyFill="1" applyBorder="1">
      <alignment vertical="center"/>
    </xf>
    <xf numFmtId="41" fontId="14" fillId="0" borderId="0" xfId="1" applyFont="1" applyFill="1" applyBorder="1" applyAlignment="1">
      <alignment vertical="center"/>
    </xf>
    <xf numFmtId="183" fontId="14" fillId="0" borderId="0" xfId="1" applyNumberFormat="1" applyFont="1" applyFill="1" applyBorder="1" applyAlignment="1">
      <alignment horizontal="right" vertical="center"/>
    </xf>
    <xf numFmtId="176" fontId="14" fillId="0" borderId="0" xfId="0" applyNumberFormat="1" applyFont="1" applyFill="1" applyBorder="1" applyAlignment="1">
      <alignment horizontal="center" vertical="center"/>
    </xf>
    <xf numFmtId="177" fontId="14" fillId="0" borderId="0" xfId="0" applyNumberFormat="1" applyFont="1" applyFill="1" applyBorder="1" applyAlignment="1">
      <alignment horizontal="center" vertical="center"/>
    </xf>
    <xf numFmtId="0" fontId="14" fillId="0" borderId="0" xfId="0" quotePrefix="1" applyFont="1" applyFill="1" applyBorder="1" applyAlignment="1">
      <alignment horizontal="center" vertical="center"/>
    </xf>
    <xf numFmtId="183" fontId="14" fillId="0" borderId="1" xfId="1" applyNumberFormat="1" applyFont="1" applyFill="1" applyBorder="1" applyAlignment="1">
      <alignment horizontal="right" vertical="center"/>
    </xf>
    <xf numFmtId="41" fontId="14" fillId="0" borderId="1" xfId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0" fontId="14" fillId="0" borderId="1" xfId="0" quotePrefix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83" fontId="14" fillId="0" borderId="3" xfId="1" applyNumberFormat="1" applyFont="1" applyFill="1" applyBorder="1" applyAlignment="1">
      <alignment horizontal="right" vertical="center"/>
    </xf>
    <xf numFmtId="0" fontId="14" fillId="0" borderId="3" xfId="0" quotePrefix="1" applyFont="1" applyFill="1" applyBorder="1" applyAlignment="1">
      <alignment horizontal="center" vertical="center"/>
    </xf>
    <xf numFmtId="176" fontId="14" fillId="0" borderId="1" xfId="0" quotePrefix="1" applyNumberFormat="1" applyFont="1" applyFill="1" applyBorder="1" applyAlignment="1">
      <alignment horizontal="center" vertical="center"/>
    </xf>
    <xf numFmtId="183" fontId="14" fillId="0" borderId="0" xfId="1" quotePrefix="1" applyNumberFormat="1" applyFont="1" applyFill="1" applyBorder="1" applyAlignment="1">
      <alignment horizontal="right" vertical="center"/>
    </xf>
    <xf numFmtId="178" fontId="14" fillId="0" borderId="0" xfId="0" applyNumberFormat="1" applyFont="1" applyFill="1" applyBorder="1" applyAlignment="1">
      <alignment horizontal="center" vertical="center"/>
    </xf>
    <xf numFmtId="176" fontId="14" fillId="0" borderId="3" xfId="0" applyNumberFormat="1" applyFont="1" applyFill="1" applyBorder="1" applyAlignment="1">
      <alignment horizontal="center" vertical="center"/>
    </xf>
    <xf numFmtId="177" fontId="14" fillId="0" borderId="3" xfId="0" applyNumberFormat="1" applyFont="1" applyFill="1" applyBorder="1" applyAlignment="1">
      <alignment horizontal="center" vertical="center"/>
    </xf>
    <xf numFmtId="41" fontId="14" fillId="0" borderId="3" xfId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178" fontId="14" fillId="0" borderId="3" xfId="0" applyNumberFormat="1" applyFont="1" applyFill="1" applyBorder="1" applyAlignment="1">
      <alignment horizontal="center" vertical="center"/>
    </xf>
    <xf numFmtId="180" fontId="14" fillId="0" borderId="0" xfId="0" applyNumberFormat="1" applyFont="1" applyFill="1" applyBorder="1" applyAlignment="1">
      <alignment horizontal="center" vertical="center"/>
    </xf>
    <xf numFmtId="177" fontId="14" fillId="0" borderId="14" xfId="0" applyNumberFormat="1" applyFont="1" applyFill="1" applyBorder="1" applyAlignment="1">
      <alignment horizontal="center" vertical="center"/>
    </xf>
    <xf numFmtId="0" fontId="14" fillId="0" borderId="14" xfId="0" quotePrefix="1" applyFont="1" applyFill="1" applyBorder="1" applyAlignment="1">
      <alignment horizontal="center" vertical="center"/>
    </xf>
    <xf numFmtId="41" fontId="14" fillId="0" borderId="0" xfId="1" applyFont="1" applyAlignment="1">
      <alignment vertical="center"/>
    </xf>
    <xf numFmtId="41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0" fontId="5" fillId="0" borderId="14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14" fillId="0" borderId="0" xfId="0" applyFont="1" applyFill="1" applyAlignment="1">
      <alignment vertical="center"/>
    </xf>
    <xf numFmtId="0" fontId="14" fillId="0" borderId="13" xfId="0" applyFont="1" applyFill="1" applyBorder="1" applyAlignment="1">
      <alignment vertical="center"/>
    </xf>
    <xf numFmtId="0" fontId="14" fillId="0" borderId="14" xfId="0" applyFont="1" applyFill="1" applyBorder="1" applyAlignment="1">
      <alignment vertical="center"/>
    </xf>
    <xf numFmtId="41" fontId="14" fillId="0" borderId="9" xfId="0" applyNumberFormat="1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/>
    </xf>
    <xf numFmtId="0" fontId="14" fillId="0" borderId="0" xfId="0" quotePrefix="1" applyFont="1" applyFill="1" applyBorder="1" applyAlignment="1">
      <alignment vertical="center"/>
    </xf>
    <xf numFmtId="0" fontId="14" fillId="0" borderId="0" xfId="0" applyFont="1" applyAlignment="1">
      <alignment vertical="center"/>
    </xf>
    <xf numFmtId="41" fontId="5" fillId="0" borderId="0" xfId="1" applyFont="1" applyFill="1" applyAlignment="1">
      <alignment horizontal="center" vertical="center"/>
    </xf>
    <xf numFmtId="41" fontId="6" fillId="0" borderId="0" xfId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0" fontId="9" fillId="0" borderId="0" xfId="2" applyFont="1" applyBorder="1" applyAlignment="1">
      <alignment horizontal="right" vertical="center"/>
    </xf>
    <xf numFmtId="41" fontId="5" fillId="0" borderId="15" xfId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horizontal="center" vertical="center"/>
    </xf>
    <xf numFmtId="41" fontId="5" fillId="0" borderId="6" xfId="1" applyFont="1" applyFill="1" applyBorder="1">
      <alignment vertical="center"/>
    </xf>
    <xf numFmtId="41" fontId="5" fillId="2" borderId="8" xfId="1" applyFont="1" applyFill="1" applyBorder="1">
      <alignment vertical="center"/>
    </xf>
    <xf numFmtId="41" fontId="5" fillId="2" borderId="8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41" fontId="14" fillId="0" borderId="15" xfId="0" applyNumberFormat="1" applyFont="1" applyFill="1" applyBorder="1" applyAlignment="1">
      <alignment vertical="center"/>
    </xf>
    <xf numFmtId="49" fontId="11" fillId="0" borderId="18" xfId="2" applyNumberFormat="1" applyFont="1" applyFill="1" applyBorder="1" applyAlignment="1">
      <alignment horizontal="center" vertical="center"/>
    </xf>
    <xf numFmtId="0" fontId="9" fillId="0" borderId="21" xfId="2" applyFont="1" applyBorder="1" applyAlignment="1">
      <alignment vertical="center" wrapText="1"/>
    </xf>
    <xf numFmtId="0" fontId="9" fillId="0" borderId="22" xfId="2" applyFont="1" applyBorder="1" applyAlignment="1">
      <alignment vertical="center" wrapText="1"/>
    </xf>
    <xf numFmtId="0" fontId="9" fillId="0" borderId="23" xfId="2" applyFont="1" applyBorder="1" applyAlignment="1">
      <alignment vertical="center" wrapText="1"/>
    </xf>
    <xf numFmtId="0" fontId="9" fillId="0" borderId="24" xfId="2" applyFont="1" applyBorder="1" applyAlignment="1">
      <alignment vertical="center" wrapText="1"/>
    </xf>
    <xf numFmtId="0" fontId="11" fillId="0" borderId="16" xfId="2" applyFont="1" applyFill="1" applyBorder="1" applyAlignment="1">
      <alignment horizontal="center" vertical="center"/>
    </xf>
    <xf numFmtId="0" fontId="14" fillId="0" borderId="13" xfId="0" applyFont="1" applyFill="1" applyBorder="1">
      <alignment vertical="center"/>
    </xf>
    <xf numFmtId="0" fontId="14" fillId="0" borderId="2" xfId="0" applyFont="1" applyFill="1" applyBorder="1">
      <alignment vertical="center"/>
    </xf>
    <xf numFmtId="0" fontId="14" fillId="0" borderId="5" xfId="0" applyFont="1" applyFill="1" applyBorder="1">
      <alignment vertical="center"/>
    </xf>
    <xf numFmtId="0" fontId="14" fillId="0" borderId="7" xfId="0" applyFont="1" applyFill="1" applyBorder="1">
      <alignment vertical="center"/>
    </xf>
    <xf numFmtId="0" fontId="14" fillId="0" borderId="5" xfId="0" quotePrefix="1" applyFont="1" applyFill="1" applyBorder="1">
      <alignment vertical="center"/>
    </xf>
    <xf numFmtId="0" fontId="14" fillId="0" borderId="2" xfId="0" applyFont="1" applyFill="1" applyBorder="1" applyAlignment="1">
      <alignment vertical="center" wrapText="1"/>
    </xf>
    <xf numFmtId="0" fontId="16" fillId="0" borderId="0" xfId="0" applyFont="1" applyFill="1">
      <alignment vertical="center"/>
    </xf>
    <xf numFmtId="0" fontId="16" fillId="0" borderId="0" xfId="0" applyFont="1">
      <alignment vertical="center"/>
    </xf>
    <xf numFmtId="0" fontId="14" fillId="0" borderId="0" xfId="0" applyFont="1">
      <alignment vertical="center"/>
    </xf>
    <xf numFmtId="185" fontId="14" fillId="0" borderId="0" xfId="1" applyNumberFormat="1" applyFont="1" applyFill="1" applyBorder="1" applyAlignment="1">
      <alignment horizontal="center" vertical="center"/>
    </xf>
    <xf numFmtId="185" fontId="14" fillId="0" borderId="15" xfId="1" applyNumberFormat="1" applyFont="1" applyFill="1" applyBorder="1" applyAlignment="1">
      <alignment horizontal="center" vertical="center"/>
    </xf>
    <xf numFmtId="185" fontId="14" fillId="0" borderId="15" xfId="0" applyNumberFormat="1" applyFont="1" applyFill="1" applyBorder="1" applyAlignment="1">
      <alignment vertical="center"/>
    </xf>
    <xf numFmtId="185" fontId="14" fillId="0" borderId="15" xfId="1" applyNumberFormat="1" applyFont="1" applyFill="1" applyBorder="1" applyAlignment="1">
      <alignment horizontal="right" vertical="center"/>
    </xf>
    <xf numFmtId="185" fontId="14" fillId="0" borderId="6" xfId="1" applyNumberFormat="1" applyFont="1" applyFill="1" applyBorder="1" applyAlignment="1">
      <alignment horizontal="right" vertical="center"/>
    </xf>
    <xf numFmtId="185" fontId="14" fillId="2" borderId="8" xfId="1" applyNumberFormat="1" applyFont="1" applyFill="1" applyBorder="1" applyAlignment="1">
      <alignment horizontal="right" vertical="center"/>
    </xf>
    <xf numFmtId="185" fontId="15" fillId="0" borderId="4" xfId="1" applyNumberFormat="1" applyFont="1" applyFill="1" applyBorder="1" applyAlignment="1">
      <alignment horizontal="right" vertical="center"/>
    </xf>
    <xf numFmtId="185" fontId="14" fillId="0" borderId="0" xfId="0" applyNumberFormat="1" applyFont="1" applyBorder="1" applyAlignment="1">
      <alignment vertical="center"/>
    </xf>
    <xf numFmtId="185" fontId="14" fillId="0" borderId="0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 shrinkToFit="1"/>
    </xf>
    <xf numFmtId="41" fontId="14" fillId="0" borderId="9" xfId="0" applyNumberFormat="1" applyFont="1" applyFill="1" applyBorder="1" applyAlignment="1">
      <alignment vertical="top"/>
    </xf>
    <xf numFmtId="0" fontId="14" fillId="0" borderId="1" xfId="0" applyFont="1" applyFill="1" applyBorder="1" applyAlignment="1">
      <alignment vertical="top"/>
    </xf>
    <xf numFmtId="183" fontId="14" fillId="0" borderId="1" xfId="1" applyNumberFormat="1" applyFont="1" applyFill="1" applyBorder="1" applyAlignment="1">
      <alignment horizontal="right" vertical="top"/>
    </xf>
    <xf numFmtId="41" fontId="14" fillId="0" borderId="1" xfId="1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top"/>
    </xf>
    <xf numFmtId="177" fontId="14" fillId="0" borderId="1" xfId="0" applyNumberFormat="1" applyFont="1" applyFill="1" applyBorder="1" applyAlignment="1">
      <alignment horizontal="center" vertical="top"/>
    </xf>
    <xf numFmtId="0" fontId="14" fillId="0" borderId="1" xfId="0" quotePrefix="1" applyFont="1" applyFill="1" applyBorder="1" applyAlignment="1">
      <alignment horizontal="center" vertical="top"/>
    </xf>
    <xf numFmtId="185" fontId="14" fillId="0" borderId="15" xfId="1" applyNumberFormat="1" applyFont="1" applyFill="1" applyBorder="1" applyAlignment="1">
      <alignment horizontal="right" vertical="top"/>
    </xf>
    <xf numFmtId="0" fontId="0" fillId="0" borderId="25" xfId="0" applyBorder="1" applyAlignment="1">
      <alignment vertical="center"/>
    </xf>
    <xf numFmtId="0" fontId="0" fillId="0" borderId="19" xfId="0" applyBorder="1" applyAlignment="1">
      <alignment vertical="center"/>
    </xf>
    <xf numFmtId="41" fontId="11" fillId="0" borderId="20" xfId="3" applyFont="1" applyBorder="1" applyAlignment="1">
      <alignment horizontal="center" vertical="center"/>
    </xf>
    <xf numFmtId="0" fontId="7" fillId="0" borderId="0" xfId="2" applyFont="1" applyAlignment="1">
      <alignment vertical="center"/>
    </xf>
    <xf numFmtId="0" fontId="18" fillId="0" borderId="0" xfId="1" applyNumberFormat="1" applyFont="1" applyFill="1" applyBorder="1" applyAlignment="1">
      <alignment horizontal="center" vertical="center"/>
    </xf>
    <xf numFmtId="0" fontId="5" fillId="0" borderId="0" xfId="0" quotePrefix="1" applyFont="1" applyFill="1" applyBorder="1" applyAlignment="1">
      <alignment horizontal="center" vertical="center"/>
    </xf>
    <xf numFmtId="183" fontId="5" fillId="0" borderId="6" xfId="1" applyNumberFormat="1" applyFont="1" applyFill="1" applyBorder="1" applyAlignment="1">
      <alignment horizontal="right" vertical="center"/>
    </xf>
    <xf numFmtId="0" fontId="18" fillId="0" borderId="3" xfId="0" applyFont="1" applyFill="1" applyBorder="1">
      <alignment vertical="center"/>
    </xf>
    <xf numFmtId="183" fontId="5" fillId="0" borderId="3" xfId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center" vertical="center"/>
    </xf>
    <xf numFmtId="0" fontId="5" fillId="0" borderId="3" xfId="0" quotePrefix="1" applyFont="1" applyFill="1" applyBorder="1" applyAlignment="1">
      <alignment horizontal="center" vertical="center"/>
    </xf>
    <xf numFmtId="183" fontId="5" fillId="0" borderId="4" xfId="1" applyNumberFormat="1" applyFont="1" applyFill="1" applyBorder="1" applyAlignment="1">
      <alignment horizontal="right" vertical="center"/>
    </xf>
    <xf numFmtId="183" fontId="5" fillId="0" borderId="0" xfId="1" applyNumberFormat="1" applyFont="1" applyFill="1" applyBorder="1" applyAlignment="1">
      <alignment horizontal="right" vertical="center"/>
    </xf>
    <xf numFmtId="41" fontId="5" fillId="0" borderId="0" xfId="1" applyFont="1" applyFill="1" applyBorder="1" applyAlignment="1">
      <alignment horizontal="center" vertical="center"/>
    </xf>
    <xf numFmtId="183" fontId="18" fillId="0" borderId="0" xfId="1" applyNumberFormat="1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41" fontId="14" fillId="0" borderId="0" xfId="1" applyFont="1">
      <alignment vertical="center"/>
    </xf>
    <xf numFmtId="41" fontId="14" fillId="0" borderId="0" xfId="1" applyFont="1" applyAlignment="1">
      <alignment horizontal="center" vertical="center"/>
    </xf>
    <xf numFmtId="41" fontId="14" fillId="0" borderId="0" xfId="1" applyFont="1" applyFill="1">
      <alignment vertical="center"/>
    </xf>
    <xf numFmtId="9" fontId="14" fillId="0" borderId="0" xfId="4" applyFont="1">
      <alignment vertical="center"/>
    </xf>
    <xf numFmtId="41" fontId="14" fillId="0" borderId="0" xfId="0" applyNumberFormat="1" applyFont="1">
      <alignment vertical="center"/>
    </xf>
    <xf numFmtId="0" fontId="14" fillId="0" borderId="9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9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center"/>
    </xf>
    <xf numFmtId="41" fontId="14" fillId="0" borderId="0" xfId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41" fontId="5" fillId="0" borderId="4" xfId="1" applyFont="1" applyFill="1" applyBorder="1">
      <alignment vertical="center"/>
    </xf>
    <xf numFmtId="0" fontId="14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1" fontId="6" fillId="0" borderId="0" xfId="1" applyFont="1" applyFill="1" applyBorder="1" applyAlignment="1">
      <alignment horizontal="center" vertical="center"/>
    </xf>
    <xf numFmtId="186" fontId="14" fillId="0" borderId="0" xfId="0" applyNumberFormat="1" applyFont="1" applyFill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6" fillId="0" borderId="5" xfId="0" quotePrefix="1" applyFont="1" applyFill="1" applyBorder="1">
      <alignment vertical="center"/>
    </xf>
    <xf numFmtId="0" fontId="6" fillId="0" borderId="0" xfId="0" applyFont="1" applyFill="1" applyBorder="1">
      <alignment vertical="center"/>
    </xf>
    <xf numFmtId="41" fontId="6" fillId="0" borderId="6" xfId="1" applyFont="1" applyFill="1" applyBorder="1" applyAlignment="1">
      <alignment horizontal="center" vertical="center"/>
    </xf>
    <xf numFmtId="0" fontId="16" fillId="0" borderId="0" xfId="0" quotePrefix="1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183" fontId="16" fillId="0" borderId="0" xfId="1" applyNumberFormat="1" applyFont="1" applyFill="1" applyBorder="1" applyAlignment="1">
      <alignment horizontal="right" vertical="center"/>
    </xf>
    <xf numFmtId="41" fontId="16" fillId="0" borderId="0" xfId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178" fontId="16" fillId="0" borderId="0" xfId="0" applyNumberFormat="1" applyFont="1" applyFill="1" applyBorder="1" applyAlignment="1">
      <alignment horizontal="center" vertical="center"/>
    </xf>
    <xf numFmtId="0" fontId="16" fillId="0" borderId="0" xfId="0" quotePrefix="1" applyFont="1" applyFill="1" applyBorder="1" applyAlignment="1">
      <alignment horizontal="center" vertical="center"/>
    </xf>
    <xf numFmtId="185" fontId="16" fillId="0" borderId="6" xfId="1" applyNumberFormat="1" applyFont="1" applyFill="1" applyBorder="1" applyAlignment="1">
      <alignment horizontal="right" vertical="center"/>
    </xf>
    <xf numFmtId="176" fontId="16" fillId="0" borderId="0" xfId="0" applyNumberFormat="1" applyFont="1" applyFill="1" applyBorder="1" applyAlignment="1">
      <alignment horizontal="center" vertical="center"/>
    </xf>
    <xf numFmtId="179" fontId="16" fillId="0" borderId="0" xfId="0" applyNumberFormat="1" applyFont="1" applyFill="1" applyBorder="1" applyAlignment="1">
      <alignment horizontal="center" vertical="center"/>
    </xf>
    <xf numFmtId="41" fontId="14" fillId="0" borderId="9" xfId="0" applyNumberFormat="1" applyFont="1" applyFill="1" applyBorder="1" applyAlignment="1">
      <alignment horizontal="center" vertical="center"/>
    </xf>
    <xf numFmtId="41" fontId="14" fillId="0" borderId="0" xfId="1" applyFont="1" applyFill="1" applyBorder="1" applyAlignment="1">
      <alignment horizontal="center" vertical="center"/>
    </xf>
    <xf numFmtId="41" fontId="14" fillId="0" borderId="0" xfId="1" quotePrefix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left" vertical="center"/>
    </xf>
    <xf numFmtId="0" fontId="24" fillId="4" borderId="26" xfId="0" applyFont="1" applyFill="1" applyBorder="1" applyAlignment="1">
      <alignment horizontal="center" vertical="center" wrapText="1"/>
    </xf>
    <xf numFmtId="3" fontId="0" fillId="0" borderId="0" xfId="0" applyNumberFormat="1">
      <alignment vertical="center"/>
    </xf>
    <xf numFmtId="0" fontId="24" fillId="0" borderId="26" xfId="0" applyFont="1" applyBorder="1" applyAlignment="1">
      <alignment horizontal="center" vertical="center" wrapText="1"/>
    </xf>
    <xf numFmtId="3" fontId="24" fillId="0" borderId="26" xfId="0" applyNumberFormat="1" applyFont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/>
    </xf>
    <xf numFmtId="3" fontId="24" fillId="3" borderId="26" xfId="0" applyNumberFormat="1" applyFont="1" applyFill="1" applyBorder="1" applyAlignment="1">
      <alignment horizontal="center" vertical="center" wrapText="1"/>
    </xf>
    <xf numFmtId="0" fontId="24" fillId="0" borderId="26" xfId="0" applyFont="1" applyFill="1" applyBorder="1" applyAlignment="1">
      <alignment horizontal="center" vertical="center" wrapText="1"/>
    </xf>
    <xf numFmtId="3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3" fontId="24" fillId="0" borderId="0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2" fillId="0" borderId="0" xfId="0" applyFont="1" applyFill="1" applyBorder="1">
      <alignment vertical="center"/>
    </xf>
    <xf numFmtId="0" fontId="12" fillId="0" borderId="0" xfId="0" applyFont="1">
      <alignment vertical="center"/>
    </xf>
    <xf numFmtId="3" fontId="12" fillId="0" borderId="0" xfId="0" applyNumberFormat="1" applyFont="1" applyFill="1" applyBorder="1">
      <alignment vertical="center"/>
    </xf>
    <xf numFmtId="185" fontId="14" fillId="0" borderId="8" xfId="1" applyNumberFormat="1" applyFont="1" applyFill="1" applyBorder="1" applyAlignment="1">
      <alignment horizontal="right" vertical="center"/>
    </xf>
    <xf numFmtId="41" fontId="6" fillId="0" borderId="9" xfId="1" applyFont="1" applyFill="1" applyBorder="1" applyAlignment="1">
      <alignment horizontal="center" vertical="center"/>
    </xf>
    <xf numFmtId="0" fontId="6" fillId="0" borderId="9" xfId="1" applyNumberFormat="1" applyFont="1" applyFill="1" applyBorder="1" applyAlignment="1">
      <alignment horizontal="center" vertical="center"/>
    </xf>
    <xf numFmtId="41" fontId="6" fillId="0" borderId="9" xfId="1" applyFont="1" applyFill="1" applyBorder="1">
      <alignment vertical="center"/>
    </xf>
    <xf numFmtId="0" fontId="23" fillId="0" borderId="0" xfId="0" applyFont="1" applyAlignment="1">
      <alignment horizontal="left" vertical="top"/>
    </xf>
    <xf numFmtId="0" fontId="11" fillId="0" borderId="9" xfId="2" applyFont="1" applyBorder="1" applyAlignment="1">
      <alignment horizontal="center" vertical="center"/>
    </xf>
    <xf numFmtId="41" fontId="11" fillId="0" borderId="9" xfId="3" applyFont="1" applyFill="1" applyBorder="1" applyAlignment="1">
      <alignment horizontal="center" vertical="center"/>
    </xf>
    <xf numFmtId="41" fontId="11" fillId="0" borderId="18" xfId="3" applyFont="1" applyBorder="1" applyAlignment="1">
      <alignment horizontal="center" vertical="center"/>
    </xf>
    <xf numFmtId="183" fontId="6" fillId="0" borderId="0" xfId="1" applyNumberFormat="1" applyFont="1" applyFill="1" applyBorder="1" applyAlignment="1">
      <alignment horizontal="right" vertical="center"/>
    </xf>
    <xf numFmtId="0" fontId="14" fillId="0" borderId="5" xfId="0" quotePrefix="1" applyFont="1" applyFill="1" applyBorder="1" applyAlignment="1">
      <alignment vertical="center"/>
    </xf>
    <xf numFmtId="0" fontId="14" fillId="0" borderId="5" xfId="0" applyFont="1" applyFill="1" applyBorder="1" applyAlignment="1">
      <alignment horizontal="right" vertical="center"/>
    </xf>
    <xf numFmtId="0" fontId="14" fillId="0" borderId="7" xfId="0" applyFont="1" applyFill="1" applyBorder="1" applyAlignment="1">
      <alignment horizontal="right" vertical="center"/>
    </xf>
    <xf numFmtId="183" fontId="14" fillId="0" borderId="1" xfId="0" applyNumberFormat="1" applyFont="1" applyFill="1" applyBorder="1" applyAlignment="1">
      <alignment horizontal="right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41" fontId="21" fillId="0" borderId="0" xfId="1" applyFont="1" applyFill="1">
      <alignment vertical="center"/>
    </xf>
    <xf numFmtId="0" fontId="21" fillId="0" borderId="0" xfId="0" applyFont="1" applyFill="1">
      <alignment vertical="center"/>
    </xf>
    <xf numFmtId="0" fontId="5" fillId="0" borderId="4" xfId="0" applyFont="1" applyFill="1" applyBorder="1" applyAlignment="1">
      <alignment vertical="top"/>
    </xf>
    <xf numFmtId="0" fontId="5" fillId="0" borderId="5" xfId="0" quotePrefix="1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41" fontId="5" fillId="0" borderId="3" xfId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185" fontId="5" fillId="0" borderId="6" xfId="1" applyNumberFormat="1" applyFont="1" applyFill="1" applyBorder="1" applyAlignment="1">
      <alignment horizontal="right" vertical="center"/>
    </xf>
    <xf numFmtId="0" fontId="5" fillId="0" borderId="6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8" xfId="0" applyFont="1" applyFill="1" applyBorder="1" applyAlignment="1">
      <alignment vertical="top"/>
    </xf>
    <xf numFmtId="0" fontId="5" fillId="0" borderId="7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183" fontId="5" fillId="0" borderId="1" xfId="1" applyNumberFormat="1" applyFont="1" applyFill="1" applyBorder="1" applyAlignment="1">
      <alignment horizontal="right" vertical="center"/>
    </xf>
    <xf numFmtId="41" fontId="5" fillId="0" borderId="1" xfId="1" applyFont="1" applyFill="1" applyBorder="1" applyAlignment="1">
      <alignment horizontal="center" vertical="center"/>
    </xf>
    <xf numFmtId="0" fontId="5" fillId="0" borderId="1" xfId="0" quotePrefix="1" applyFont="1" applyFill="1" applyBorder="1" applyAlignment="1">
      <alignment horizontal="center" vertical="center"/>
    </xf>
    <xf numFmtId="185" fontId="5" fillId="0" borderId="8" xfId="1" applyNumberFormat="1" applyFont="1" applyFill="1" applyBorder="1" applyAlignment="1">
      <alignment horizontal="right" vertical="center"/>
    </xf>
    <xf numFmtId="0" fontId="14" fillId="0" borderId="10" xfId="0" applyFont="1" applyFill="1" applyBorder="1">
      <alignment vertical="center"/>
    </xf>
    <xf numFmtId="185" fontId="14" fillId="0" borderId="4" xfId="1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vertical="top"/>
    </xf>
    <xf numFmtId="0" fontId="14" fillId="0" borderId="2" xfId="0" applyFont="1" applyFill="1" applyBorder="1" applyAlignment="1">
      <alignment vertical="top"/>
    </xf>
    <xf numFmtId="0" fontId="14" fillId="0" borderId="2" xfId="0" quotePrefix="1" applyFont="1" applyFill="1" applyBorder="1" applyAlignment="1">
      <alignment vertical="center"/>
    </xf>
    <xf numFmtId="0" fontId="14" fillId="0" borderId="5" xfId="0" applyFont="1" applyFill="1" applyBorder="1" applyAlignment="1">
      <alignment vertical="top"/>
    </xf>
    <xf numFmtId="0" fontId="14" fillId="0" borderId="7" xfId="0" applyFont="1" applyFill="1" applyBorder="1" applyAlignment="1">
      <alignment vertical="top"/>
    </xf>
    <xf numFmtId="185" fontId="14" fillId="0" borderId="4" xfId="1" applyNumberFormat="1" applyFont="1" applyFill="1" applyBorder="1" applyAlignment="1">
      <alignment vertical="center"/>
    </xf>
    <xf numFmtId="185" fontId="14" fillId="0" borderId="6" xfId="1" applyNumberFormat="1" applyFont="1" applyFill="1" applyBorder="1" applyAlignment="1">
      <alignment vertical="center"/>
    </xf>
    <xf numFmtId="41" fontId="14" fillId="0" borderId="0" xfId="1" quotePrefix="1" applyFont="1" applyFill="1" applyBorder="1" applyAlignment="1">
      <alignment vertical="center"/>
    </xf>
    <xf numFmtId="185" fontId="17" fillId="0" borderId="4" xfId="1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vertical="center"/>
    </xf>
    <xf numFmtId="41" fontId="14" fillId="0" borderId="11" xfId="0" applyNumberFormat="1" applyFont="1" applyFill="1" applyBorder="1" applyAlignment="1">
      <alignment vertical="center"/>
    </xf>
    <xf numFmtId="41" fontId="14" fillId="0" borderId="12" xfId="0" applyNumberFormat="1" applyFont="1" applyFill="1" applyBorder="1" applyAlignment="1">
      <alignment vertical="center"/>
    </xf>
    <xf numFmtId="178" fontId="14" fillId="0" borderId="14" xfId="0" applyNumberFormat="1" applyFont="1" applyFill="1" applyBorder="1" applyAlignment="1">
      <alignment horizontal="center" vertical="center"/>
    </xf>
    <xf numFmtId="185" fontId="17" fillId="0" borderId="15" xfId="1" applyNumberFormat="1" applyFont="1" applyFill="1" applyBorder="1" applyAlignment="1">
      <alignment horizontal="right" vertical="center"/>
    </xf>
    <xf numFmtId="181" fontId="14" fillId="0" borderId="0" xfId="0" applyNumberFormat="1" applyFont="1" applyFill="1" applyBorder="1" applyAlignment="1">
      <alignment horizontal="center" vertical="center"/>
    </xf>
    <xf numFmtId="41" fontId="14" fillId="0" borderId="11" xfId="0" applyNumberFormat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0" fontId="14" fillId="0" borderId="9" xfId="0" applyFont="1" applyFill="1" applyBorder="1" applyAlignment="1">
      <alignment horizontal="left" vertical="top"/>
    </xf>
    <xf numFmtId="0" fontId="14" fillId="0" borderId="10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9" xfId="0" applyFont="1" applyFill="1" applyBorder="1" applyAlignment="1">
      <alignment vertical="top"/>
    </xf>
    <xf numFmtId="0" fontId="14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5" xfId="0" applyFont="1" applyFill="1" applyBorder="1" applyAlignment="1">
      <alignment horizontal="left" vertical="center"/>
    </xf>
    <xf numFmtId="0" fontId="11" fillId="0" borderId="9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41" fontId="14" fillId="0" borderId="10" xfId="0" applyNumberFormat="1" applyFont="1" applyFill="1" applyBorder="1" applyAlignment="1">
      <alignment vertical="center"/>
    </xf>
    <xf numFmtId="182" fontId="14" fillId="0" borderId="9" xfId="0" applyNumberFormat="1" applyFont="1" applyFill="1" applyBorder="1" applyAlignment="1">
      <alignment vertical="center"/>
    </xf>
    <xf numFmtId="183" fontId="14" fillId="0" borderId="3" xfId="0" applyNumberFormat="1" applyFont="1" applyFill="1" applyBorder="1" applyAlignment="1">
      <alignment horizontal="right" vertical="center" wrapText="1"/>
    </xf>
    <xf numFmtId="3" fontId="14" fillId="0" borderId="3" xfId="0" applyNumberFormat="1" applyFont="1" applyFill="1" applyBorder="1" applyAlignment="1">
      <alignment horizontal="center" vertical="center" wrapText="1"/>
    </xf>
    <xf numFmtId="185" fontId="17" fillId="0" borderId="8" xfId="1" applyNumberFormat="1" applyFont="1" applyFill="1" applyBorder="1" applyAlignment="1">
      <alignment horizontal="right" vertical="center"/>
    </xf>
    <xf numFmtId="185" fontId="14" fillId="0" borderId="8" xfId="1" applyNumberFormat="1" applyFont="1" applyFill="1" applyBorder="1" applyAlignment="1">
      <alignment horizontal="right" vertical="top"/>
    </xf>
    <xf numFmtId="41" fontId="14" fillId="0" borderId="0" xfId="1" applyFont="1" applyFill="1" applyAlignment="1">
      <alignment vertical="top"/>
    </xf>
    <xf numFmtId="0" fontId="11" fillId="0" borderId="31" xfId="2" applyFont="1" applyBorder="1" applyAlignment="1">
      <alignment horizontal="center" vertical="center"/>
    </xf>
    <xf numFmtId="0" fontId="11" fillId="0" borderId="3" xfId="2" applyFont="1" applyBorder="1" applyAlignment="1">
      <alignment horizontal="center" vertical="center"/>
    </xf>
    <xf numFmtId="41" fontId="11" fillId="0" borderId="3" xfId="3" applyFont="1" applyBorder="1" applyAlignment="1">
      <alignment horizontal="center" vertical="center"/>
    </xf>
    <xf numFmtId="41" fontId="10" fillId="0" borderId="4" xfId="3" applyFont="1" applyBorder="1">
      <alignment vertical="center"/>
    </xf>
    <xf numFmtId="0" fontId="14" fillId="0" borderId="12" xfId="0" applyFont="1" applyFill="1" applyBorder="1" applyAlignment="1">
      <alignment vertical="top"/>
    </xf>
    <xf numFmtId="0" fontId="24" fillId="0" borderId="9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/>
    </xf>
    <xf numFmtId="3" fontId="24" fillId="0" borderId="9" xfId="0" applyNumberFormat="1" applyFont="1" applyFill="1" applyBorder="1" applyAlignment="1">
      <alignment horizontal="center" vertical="center" wrapText="1"/>
    </xf>
    <xf numFmtId="41" fontId="5" fillId="3" borderId="6" xfId="1" applyFont="1" applyFill="1" applyBorder="1" applyAlignment="1">
      <alignment horizontal="center" vertical="center"/>
    </xf>
    <xf numFmtId="0" fontId="14" fillId="3" borderId="5" xfId="0" applyFont="1" applyFill="1" applyBorder="1">
      <alignment vertical="center"/>
    </xf>
    <xf numFmtId="0" fontId="5" fillId="3" borderId="0" xfId="0" applyFont="1" applyFill="1" applyBorder="1">
      <alignment vertical="center"/>
    </xf>
    <xf numFmtId="41" fontId="0" fillId="0" borderId="9" xfId="1" applyFont="1" applyFill="1" applyBorder="1" applyAlignment="1">
      <alignment horizontal="center" vertical="center"/>
    </xf>
    <xf numFmtId="41" fontId="18" fillId="0" borderId="3" xfId="1" applyFont="1" applyFill="1" applyBorder="1" applyAlignment="1">
      <alignment horizontal="center" vertical="center"/>
    </xf>
    <xf numFmtId="0" fontId="18" fillId="0" borderId="3" xfId="1" applyNumberFormat="1" applyFont="1" applyFill="1" applyBorder="1" applyAlignment="1">
      <alignment horizontal="center" vertical="center"/>
    </xf>
    <xf numFmtId="0" fontId="18" fillId="0" borderId="3" xfId="0" applyFont="1" applyBorder="1">
      <alignment vertical="center"/>
    </xf>
    <xf numFmtId="177" fontId="5" fillId="0" borderId="3" xfId="1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vertical="top"/>
    </xf>
    <xf numFmtId="0" fontId="14" fillId="0" borderId="14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center"/>
    </xf>
    <xf numFmtId="0" fontId="14" fillId="0" borderId="15" xfId="0" applyFont="1" applyFill="1" applyBorder="1" applyAlignment="1">
      <alignment vertical="top"/>
    </xf>
    <xf numFmtId="0" fontId="14" fillId="0" borderId="9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185" fontId="14" fillId="2" borderId="6" xfId="1" applyNumberFormat="1" applyFont="1" applyFill="1" applyBorder="1" applyAlignment="1">
      <alignment horizontal="right" vertical="center"/>
    </xf>
    <xf numFmtId="0" fontId="14" fillId="0" borderId="9" xfId="0" applyFont="1" applyFill="1" applyBorder="1" applyAlignment="1">
      <alignment vertical="top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0" fontId="33" fillId="0" borderId="0" xfId="0" applyFont="1" applyAlignment="1">
      <alignment horizontal="left" vertical="center"/>
    </xf>
    <xf numFmtId="0" fontId="33" fillId="0" borderId="13" xfId="0" applyFont="1" applyBorder="1" applyAlignment="1">
      <alignment horizontal="left" vertical="center"/>
    </xf>
    <xf numFmtId="0" fontId="14" fillId="0" borderId="10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4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9" xfId="0" applyFont="1" applyFill="1" applyBorder="1" applyAlignment="1">
      <alignment vertical="top"/>
    </xf>
    <xf numFmtId="0" fontId="14" fillId="0" borderId="14" xfId="0" applyFont="1" applyFill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41" fontId="9" fillId="0" borderId="17" xfId="3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41" fontId="9" fillId="0" borderId="9" xfId="3" applyFont="1" applyBorder="1" applyAlignment="1">
      <alignment horizontal="center" vertical="center" wrapText="1"/>
    </xf>
    <xf numFmtId="41" fontId="10" fillId="0" borderId="10" xfId="3" applyFont="1" applyBorder="1" applyAlignment="1">
      <alignment horizontal="center" vertical="center" wrapText="1"/>
    </xf>
    <xf numFmtId="41" fontId="10" fillId="0" borderId="11" xfId="3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41" fontId="5" fillId="0" borderId="10" xfId="1" applyFont="1" applyFill="1" applyBorder="1" applyAlignment="1">
      <alignment horizontal="center" vertical="center"/>
    </xf>
    <xf numFmtId="41" fontId="5" fillId="0" borderId="12" xfId="1" applyFont="1" applyFill="1" applyBorder="1" applyAlignment="1">
      <alignment horizontal="center" vertical="center"/>
    </xf>
    <xf numFmtId="41" fontId="5" fillId="0" borderId="11" xfId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41" fontId="5" fillId="0" borderId="9" xfId="1" applyFont="1" applyFill="1" applyBorder="1" applyAlignment="1">
      <alignment horizontal="center" vertical="center" wrapText="1"/>
    </xf>
    <xf numFmtId="41" fontId="14" fillId="0" borderId="10" xfId="0" applyNumberFormat="1" applyFont="1" applyFill="1" applyBorder="1" applyAlignment="1">
      <alignment horizontal="center" vertical="center"/>
    </xf>
    <xf numFmtId="41" fontId="14" fillId="0" borderId="12" xfId="0" applyNumberFormat="1" applyFont="1" applyFill="1" applyBorder="1" applyAlignment="1">
      <alignment horizontal="center" vertical="center"/>
    </xf>
    <xf numFmtId="41" fontId="14" fillId="0" borderId="11" xfId="0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10" xfId="0" applyFont="1" applyFill="1" applyBorder="1" applyAlignment="1">
      <alignment horizontal="center" vertical="top"/>
    </xf>
    <xf numFmtId="0" fontId="14" fillId="0" borderId="11" xfId="0" applyFont="1" applyFill="1" applyBorder="1" applyAlignment="1">
      <alignment horizontal="center" vertical="top"/>
    </xf>
    <xf numFmtId="0" fontId="14" fillId="0" borderId="11" xfId="0" applyFont="1" applyFill="1" applyBorder="1" applyAlignment="1">
      <alignment horizontal="center" vertical="center"/>
    </xf>
    <xf numFmtId="183" fontId="14" fillId="0" borderId="0" xfId="1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top"/>
    </xf>
    <xf numFmtId="0" fontId="14" fillId="0" borderId="9" xfId="0" applyFont="1" applyFill="1" applyBorder="1" applyAlignment="1">
      <alignment horizontal="center" vertical="center"/>
    </xf>
    <xf numFmtId="41" fontId="14" fillId="0" borderId="9" xfId="0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0" fontId="14" fillId="0" borderId="9" xfId="0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left" vertical="center"/>
    </xf>
    <xf numFmtId="0" fontId="14" fillId="0" borderId="14" xfId="0" applyFont="1" applyFill="1" applyBorder="1" applyAlignment="1">
      <alignment horizontal="left" vertical="center"/>
    </xf>
    <xf numFmtId="184" fontId="5" fillId="0" borderId="3" xfId="4" quotePrefix="1" applyNumberFormat="1" applyFont="1" applyFill="1" applyBorder="1" applyAlignment="1">
      <alignment horizontal="center" vertical="center"/>
    </xf>
    <xf numFmtId="184" fontId="5" fillId="0" borderId="0" xfId="4" quotePrefix="1" applyNumberFormat="1" applyFont="1" applyFill="1" applyBorder="1" applyAlignment="1">
      <alignment horizontal="center" vertical="center"/>
    </xf>
    <xf numFmtId="10" fontId="5" fillId="0" borderId="0" xfId="4" quotePrefix="1" applyNumberFormat="1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0" fontId="14" fillId="0" borderId="9" xfId="0" applyFont="1" applyFill="1" applyBorder="1" applyAlignment="1">
      <alignment horizontal="left" vertical="top"/>
    </xf>
    <xf numFmtId="0" fontId="14" fillId="0" borderId="4" xfId="0" applyFont="1" applyFill="1" applyBorder="1" applyAlignment="1">
      <alignment vertical="top" wrapText="1"/>
    </xf>
    <xf numFmtId="0" fontId="14" fillId="0" borderId="6" xfId="0" applyFont="1" applyFill="1" applyBorder="1" applyAlignment="1">
      <alignment vertical="top" wrapText="1"/>
    </xf>
    <xf numFmtId="0" fontId="14" fillId="0" borderId="8" xfId="0" applyFont="1" applyFill="1" applyBorder="1" applyAlignment="1">
      <alignment vertical="top" wrapText="1"/>
    </xf>
    <xf numFmtId="41" fontId="14" fillId="0" borderId="13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top"/>
    </xf>
    <xf numFmtId="0" fontId="5" fillId="0" borderId="12" xfId="0" applyFont="1" applyFill="1" applyBorder="1" applyAlignment="1">
      <alignment vertical="top"/>
    </xf>
    <xf numFmtId="0" fontId="5" fillId="0" borderId="11" xfId="0" applyFont="1" applyFill="1" applyBorder="1" applyAlignment="1">
      <alignment vertical="top"/>
    </xf>
    <xf numFmtId="41" fontId="5" fillId="0" borderId="10" xfId="0" applyNumberFormat="1" applyFont="1" applyFill="1" applyBorder="1" applyAlignment="1">
      <alignment horizontal="center" vertical="center"/>
    </xf>
    <xf numFmtId="41" fontId="5" fillId="0" borderId="12" xfId="0" applyNumberFormat="1" applyFont="1" applyFill="1" applyBorder="1" applyAlignment="1">
      <alignment horizontal="center" vertical="center"/>
    </xf>
    <xf numFmtId="41" fontId="5" fillId="0" borderId="11" xfId="0" applyNumberFormat="1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vertical="top"/>
    </xf>
    <xf numFmtId="41" fontId="5" fillId="0" borderId="2" xfId="0" applyNumberFormat="1" applyFont="1" applyFill="1" applyBorder="1" applyAlignment="1">
      <alignment horizontal="center" vertical="center"/>
    </xf>
    <xf numFmtId="41" fontId="5" fillId="0" borderId="5" xfId="0" applyNumberFormat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top"/>
    </xf>
    <xf numFmtId="0" fontId="14" fillId="0" borderId="5" xfId="0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 vertical="top"/>
    </xf>
    <xf numFmtId="0" fontId="14" fillId="0" borderId="10" xfId="0" applyFont="1" applyFill="1" applyBorder="1" applyAlignment="1">
      <alignment horizontal="left" vertical="top"/>
    </xf>
    <xf numFmtId="0" fontId="14" fillId="0" borderId="12" xfId="0" applyFont="1" applyFill="1" applyBorder="1" applyAlignment="1">
      <alignment horizontal="left" vertical="top"/>
    </xf>
    <xf numFmtId="0" fontId="14" fillId="0" borderId="11" xfId="0" applyFont="1" applyFill="1" applyBorder="1" applyAlignment="1">
      <alignment horizontal="left" vertical="top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33" fillId="0" borderId="14" xfId="0" applyFont="1" applyBorder="1" applyAlignment="1">
      <alignment horizontal="left" vertical="center"/>
    </xf>
    <xf numFmtId="182" fontId="14" fillId="0" borderId="0" xfId="0" applyNumberFormat="1" applyFont="1" applyFill="1">
      <alignment vertical="center"/>
    </xf>
  </cellXfs>
  <cellStyles count="5">
    <cellStyle name="백분율" xfId="4" builtinId="5"/>
    <cellStyle name="쉼표 [0]" xfId="1" builtinId="6"/>
    <cellStyle name="쉼표 [0] 2" xfId="3" xr:uid="{00000000-0005-0000-0000-000002000000}"/>
    <cellStyle name="표준" xfId="0" builtinId="0"/>
    <cellStyle name="표준 2" xfId="2" xr:uid="{00000000-0005-0000-0000-000004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8"/>
  <sheetViews>
    <sheetView tabSelected="1" zoomScale="70" zoomScaleNormal="70" workbookViewId="0">
      <selection activeCell="K13" sqref="K13"/>
    </sheetView>
  </sheetViews>
  <sheetFormatPr defaultRowHeight="16.5" x14ac:dyDescent="0.3"/>
  <cols>
    <col min="1" max="12" width="25.625" style="1" customWidth="1"/>
    <col min="13" max="16" width="19.625" style="1" customWidth="1"/>
    <col min="17" max="16384" width="9" style="1"/>
  </cols>
  <sheetData>
    <row r="1" spans="1:16" ht="35.25" x14ac:dyDescent="0.3">
      <c r="A1" s="304" t="s">
        <v>319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124"/>
      <c r="N1" s="124"/>
      <c r="O1" s="124"/>
      <c r="P1" s="124"/>
    </row>
    <row r="2" spans="1:16" ht="30" customHeight="1" thickBot="1" x14ac:dyDescent="0.35">
      <c r="A2" s="8" t="s">
        <v>184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 t="s">
        <v>185</v>
      </c>
      <c r="M2" s="80"/>
      <c r="N2" s="80"/>
      <c r="O2" s="80"/>
    </row>
    <row r="3" spans="1:16" ht="39.950000000000003" customHeight="1" x14ac:dyDescent="0.3">
      <c r="A3" s="89" t="s">
        <v>18</v>
      </c>
      <c r="B3" s="90"/>
      <c r="C3" s="90"/>
      <c r="D3" s="90"/>
      <c r="E3" s="90"/>
      <c r="F3" s="90"/>
      <c r="G3" s="91" t="s">
        <v>19</v>
      </c>
      <c r="H3" s="90"/>
      <c r="I3" s="90"/>
      <c r="J3" s="90"/>
      <c r="K3" s="90"/>
      <c r="L3" s="92"/>
    </row>
    <row r="4" spans="1:16" ht="39.950000000000003" customHeight="1" x14ac:dyDescent="0.3">
      <c r="A4" s="307" t="s">
        <v>20</v>
      </c>
      <c r="B4" s="302" t="s">
        <v>21</v>
      </c>
      <c r="C4" s="302" t="s">
        <v>22</v>
      </c>
      <c r="D4" s="309" t="s">
        <v>297</v>
      </c>
      <c r="E4" s="309" t="s">
        <v>320</v>
      </c>
      <c r="F4" s="308" t="s">
        <v>296</v>
      </c>
      <c r="G4" s="302" t="s">
        <v>20</v>
      </c>
      <c r="H4" s="302" t="s">
        <v>21</v>
      </c>
      <c r="I4" s="302" t="s">
        <v>22</v>
      </c>
      <c r="J4" s="309" t="s">
        <v>297</v>
      </c>
      <c r="K4" s="309" t="s">
        <v>320</v>
      </c>
      <c r="L4" s="303" t="s">
        <v>296</v>
      </c>
    </row>
    <row r="5" spans="1:16" ht="39.950000000000003" customHeight="1" x14ac:dyDescent="0.3">
      <c r="A5" s="307"/>
      <c r="B5" s="302"/>
      <c r="C5" s="302"/>
      <c r="D5" s="310"/>
      <c r="E5" s="310"/>
      <c r="F5" s="308"/>
      <c r="G5" s="302"/>
      <c r="H5" s="302"/>
      <c r="I5" s="302"/>
      <c r="J5" s="310"/>
      <c r="K5" s="310"/>
      <c r="L5" s="303"/>
    </row>
    <row r="6" spans="1:16" ht="39.950000000000003" customHeight="1" x14ac:dyDescent="0.3">
      <c r="A6" s="157" t="s">
        <v>23</v>
      </c>
      <c r="B6" s="154"/>
      <c r="C6" s="154"/>
      <c r="D6" s="9">
        <f>D7+D11+D12+D13+D14+D15+D17</f>
        <v>7364230</v>
      </c>
      <c r="E6" s="9">
        <f>E7+E11+E12+E13+E14+E15+E17</f>
        <v>7212611</v>
      </c>
      <c r="F6" s="9">
        <f>E6-D6</f>
        <v>-151619</v>
      </c>
      <c r="G6" s="154" t="s">
        <v>23</v>
      </c>
      <c r="H6" s="154"/>
      <c r="I6" s="154"/>
      <c r="J6" s="9">
        <f>J7+J11+J12+J13+J14+J15+J16+J17+J18</f>
        <v>7364230</v>
      </c>
      <c r="K6" s="9">
        <f>K7+K11+K12+K13+K14+K15+K16+K17+K18</f>
        <v>7212611</v>
      </c>
      <c r="L6" s="10">
        <f>K6-J6</f>
        <v>-151619</v>
      </c>
    </row>
    <row r="7" spans="1:16" ht="39.950000000000003" customHeight="1" x14ac:dyDescent="0.3">
      <c r="A7" s="156" t="s">
        <v>24</v>
      </c>
      <c r="B7" s="155" t="s">
        <v>24</v>
      </c>
      <c r="C7" s="155"/>
      <c r="D7" s="11">
        <f>SUM(D8,D9,D10)</f>
        <v>1648133</v>
      </c>
      <c r="E7" s="11">
        <f>SUM(E8,E9,E10)</f>
        <v>1228965</v>
      </c>
      <c r="F7" s="9">
        <f t="shared" ref="F7:F13" si="0">E7-D7</f>
        <v>-419168</v>
      </c>
      <c r="G7" s="155" t="s">
        <v>25</v>
      </c>
      <c r="H7" s="155"/>
      <c r="I7" s="155"/>
      <c r="J7" s="11">
        <f>SUM(J8+J9+J10)</f>
        <v>882247</v>
      </c>
      <c r="K7" s="11">
        <f>SUM(K8+K9+K10)</f>
        <v>833556</v>
      </c>
      <c r="L7" s="10">
        <f t="shared" ref="L7:L17" si="1">K7-J7</f>
        <v>-48691</v>
      </c>
    </row>
    <row r="8" spans="1:16" ht="39.950000000000003" customHeight="1" x14ac:dyDescent="0.3">
      <c r="A8" s="306"/>
      <c r="B8" s="305"/>
      <c r="C8" s="155" t="s">
        <v>44</v>
      </c>
      <c r="D8" s="12">
        <v>1084000</v>
      </c>
      <c r="E8" s="12">
        <v>1084000</v>
      </c>
      <c r="F8" s="9">
        <f t="shared" si="0"/>
        <v>0</v>
      </c>
      <c r="G8" s="305"/>
      <c r="H8" s="155" t="s">
        <v>26</v>
      </c>
      <c r="I8" s="155" t="s">
        <v>27</v>
      </c>
      <c r="J8" s="11">
        <v>336892</v>
      </c>
      <c r="K8" s="11">
        <v>306793</v>
      </c>
      <c r="L8" s="10">
        <f t="shared" si="1"/>
        <v>-30099</v>
      </c>
    </row>
    <row r="9" spans="1:16" ht="39.950000000000003" customHeight="1" x14ac:dyDescent="0.3">
      <c r="A9" s="306"/>
      <c r="B9" s="305"/>
      <c r="C9" s="155" t="s">
        <v>43</v>
      </c>
      <c r="D9" s="12">
        <v>143106</v>
      </c>
      <c r="E9" s="12">
        <v>119000</v>
      </c>
      <c r="F9" s="9">
        <f t="shared" si="0"/>
        <v>-24106</v>
      </c>
      <c r="G9" s="305"/>
      <c r="H9" s="155" t="s">
        <v>28</v>
      </c>
      <c r="I9" s="155" t="s">
        <v>29</v>
      </c>
      <c r="J9" s="11">
        <v>385890</v>
      </c>
      <c r="K9" s="11">
        <v>385890</v>
      </c>
      <c r="L9" s="10">
        <f t="shared" si="1"/>
        <v>0</v>
      </c>
    </row>
    <row r="10" spans="1:16" ht="39.950000000000003" customHeight="1" x14ac:dyDescent="0.3">
      <c r="A10" s="306"/>
      <c r="B10" s="305"/>
      <c r="C10" s="155" t="s">
        <v>177</v>
      </c>
      <c r="D10" s="11">
        <v>421027</v>
      </c>
      <c r="E10" s="11">
        <v>25965</v>
      </c>
      <c r="F10" s="9">
        <f t="shared" si="0"/>
        <v>-395062</v>
      </c>
      <c r="G10" s="305"/>
      <c r="H10" s="155" t="s">
        <v>46</v>
      </c>
      <c r="I10" s="155" t="s">
        <v>30</v>
      </c>
      <c r="J10" s="11">
        <v>159465</v>
      </c>
      <c r="K10" s="11">
        <v>140873</v>
      </c>
      <c r="L10" s="10">
        <f t="shared" si="1"/>
        <v>-18592</v>
      </c>
    </row>
    <row r="11" spans="1:16" ht="39.950000000000003" customHeight="1" x14ac:dyDescent="0.3">
      <c r="A11" s="156" t="s">
        <v>37</v>
      </c>
      <c r="B11" s="155" t="s">
        <v>37</v>
      </c>
      <c r="C11" s="155" t="s">
        <v>37</v>
      </c>
      <c r="D11" s="12">
        <v>3565813</v>
      </c>
      <c r="E11" s="12">
        <v>3249034</v>
      </c>
      <c r="F11" s="9">
        <f t="shared" si="0"/>
        <v>-316779</v>
      </c>
      <c r="G11" s="155" t="s">
        <v>31</v>
      </c>
      <c r="H11" s="155" t="s">
        <v>32</v>
      </c>
      <c r="I11" s="155" t="s">
        <v>32</v>
      </c>
      <c r="J11" s="11">
        <v>369558</v>
      </c>
      <c r="K11" s="11">
        <v>380112</v>
      </c>
      <c r="L11" s="10">
        <f t="shared" si="1"/>
        <v>10554</v>
      </c>
    </row>
    <row r="12" spans="1:16" ht="39.950000000000003" customHeight="1" x14ac:dyDescent="0.3">
      <c r="A12" s="93" t="s">
        <v>45</v>
      </c>
      <c r="B12" s="13" t="s">
        <v>45</v>
      </c>
      <c r="C12" s="13" t="s">
        <v>45</v>
      </c>
      <c r="D12" s="12">
        <v>220000</v>
      </c>
      <c r="E12" s="12">
        <v>150000</v>
      </c>
      <c r="F12" s="9">
        <f t="shared" si="0"/>
        <v>-70000</v>
      </c>
      <c r="G12" s="155" t="s">
        <v>33</v>
      </c>
      <c r="H12" s="155" t="s">
        <v>33</v>
      </c>
      <c r="I12" s="155" t="s">
        <v>33</v>
      </c>
      <c r="J12" s="11">
        <v>5335379</v>
      </c>
      <c r="K12" s="11">
        <v>5172406</v>
      </c>
      <c r="L12" s="10">
        <f t="shared" si="1"/>
        <v>-162973</v>
      </c>
    </row>
    <row r="13" spans="1:16" ht="39.950000000000003" customHeight="1" x14ac:dyDescent="0.3">
      <c r="A13" s="156" t="s">
        <v>34</v>
      </c>
      <c r="B13" s="155" t="s">
        <v>34</v>
      </c>
      <c r="C13" s="155" t="s">
        <v>35</v>
      </c>
      <c r="D13" s="12">
        <v>5790</v>
      </c>
      <c r="E13" s="12">
        <v>6480</v>
      </c>
      <c r="F13" s="9">
        <f t="shared" si="0"/>
        <v>690</v>
      </c>
      <c r="G13" s="155" t="s">
        <v>42</v>
      </c>
      <c r="H13" s="155" t="s">
        <v>42</v>
      </c>
      <c r="I13" s="14" t="s">
        <v>42</v>
      </c>
      <c r="J13" s="11">
        <v>201785</v>
      </c>
      <c r="K13" s="11">
        <v>256280</v>
      </c>
      <c r="L13" s="10">
        <f t="shared" si="1"/>
        <v>54495</v>
      </c>
    </row>
    <row r="14" spans="1:16" ht="39.950000000000003" customHeight="1" x14ac:dyDescent="0.3">
      <c r="A14" s="260" t="s">
        <v>39</v>
      </c>
      <c r="B14" s="259" t="s">
        <v>39</v>
      </c>
      <c r="C14" s="259" t="s">
        <v>39</v>
      </c>
      <c r="D14" s="12">
        <v>193880</v>
      </c>
      <c r="E14" s="12">
        <v>221500</v>
      </c>
      <c r="F14" s="9">
        <f t="shared" ref="F14:F15" si="2">E14-D14</f>
        <v>27620</v>
      </c>
      <c r="G14" s="155" t="s">
        <v>36</v>
      </c>
      <c r="H14" s="155" t="s">
        <v>36</v>
      </c>
      <c r="I14" s="155" t="s">
        <v>36</v>
      </c>
      <c r="J14" s="203">
        <v>534261</v>
      </c>
      <c r="K14" s="203">
        <v>529257</v>
      </c>
      <c r="L14" s="10">
        <f t="shared" si="1"/>
        <v>-5004</v>
      </c>
    </row>
    <row r="15" spans="1:16" ht="39.950000000000003" customHeight="1" x14ac:dyDescent="0.3">
      <c r="A15" s="260" t="s">
        <v>186</v>
      </c>
      <c r="B15" s="259" t="s">
        <v>186</v>
      </c>
      <c r="C15" s="259" t="s">
        <v>186</v>
      </c>
      <c r="D15" s="12">
        <v>1730614</v>
      </c>
      <c r="E15" s="12">
        <v>2356632</v>
      </c>
      <c r="F15" s="9">
        <f t="shared" si="2"/>
        <v>626018</v>
      </c>
      <c r="G15" s="13" t="s">
        <v>38</v>
      </c>
      <c r="H15" s="13" t="s">
        <v>38</v>
      </c>
      <c r="I15" s="13" t="s">
        <v>38</v>
      </c>
      <c r="J15" s="203">
        <v>1000</v>
      </c>
      <c r="K15" s="203">
        <v>1000</v>
      </c>
      <c r="L15" s="10">
        <f t="shared" si="1"/>
        <v>0</v>
      </c>
    </row>
    <row r="16" spans="1:16" ht="39.950000000000003" customHeight="1" x14ac:dyDescent="0.3">
      <c r="A16" s="268"/>
      <c r="B16" s="269"/>
      <c r="C16" s="269"/>
      <c r="D16" s="270"/>
      <c r="E16" s="270"/>
      <c r="F16" s="271"/>
      <c r="G16" s="13" t="s">
        <v>367</v>
      </c>
      <c r="H16" s="13" t="s">
        <v>367</v>
      </c>
      <c r="I16" s="13" t="s">
        <v>367</v>
      </c>
      <c r="J16" s="203">
        <v>10000</v>
      </c>
      <c r="K16" s="203">
        <v>0</v>
      </c>
      <c r="L16" s="10">
        <f t="shared" si="1"/>
        <v>-10000</v>
      </c>
    </row>
    <row r="17" spans="1:12" ht="39.950000000000003" customHeight="1" x14ac:dyDescent="0.3">
      <c r="A17" s="268"/>
      <c r="B17" s="269"/>
      <c r="C17" s="269"/>
      <c r="D17" s="270"/>
      <c r="E17" s="270"/>
      <c r="F17" s="271"/>
      <c r="G17" s="202" t="s">
        <v>40</v>
      </c>
      <c r="H17" s="202" t="s">
        <v>40</v>
      </c>
      <c r="I17" s="202" t="s">
        <v>40</v>
      </c>
      <c r="J17" s="12">
        <v>10000</v>
      </c>
      <c r="K17" s="12">
        <v>20000</v>
      </c>
      <c r="L17" s="10">
        <f t="shared" si="1"/>
        <v>10000</v>
      </c>
    </row>
    <row r="18" spans="1:12" ht="39.950000000000003" customHeight="1" thickBot="1" x14ac:dyDescent="0.35">
      <c r="A18" s="121"/>
      <c r="B18" s="122"/>
      <c r="C18" s="122"/>
      <c r="D18" s="122"/>
      <c r="E18" s="122"/>
      <c r="F18" s="122"/>
      <c r="G18" s="15" t="s">
        <v>41</v>
      </c>
      <c r="H18" s="15" t="s">
        <v>41</v>
      </c>
      <c r="I18" s="88" t="s">
        <v>41</v>
      </c>
      <c r="J18" s="204">
        <v>20000</v>
      </c>
      <c r="K18" s="204">
        <v>20000</v>
      </c>
      <c r="L18" s="123">
        <v>10000</v>
      </c>
    </row>
  </sheetData>
  <mergeCells count="16">
    <mergeCell ref="H4:H5"/>
    <mergeCell ref="I4:I5"/>
    <mergeCell ref="L4:L5"/>
    <mergeCell ref="A1:L1"/>
    <mergeCell ref="G8:G10"/>
    <mergeCell ref="A8:A10"/>
    <mergeCell ref="B8:B10"/>
    <mergeCell ref="A4:A5"/>
    <mergeCell ref="B4:B5"/>
    <mergeCell ref="C4:C5"/>
    <mergeCell ref="F4:F5"/>
    <mergeCell ref="G4:G5"/>
    <mergeCell ref="D4:D5"/>
    <mergeCell ref="E4:E5"/>
    <mergeCell ref="J4:J5"/>
    <mergeCell ref="K4:K5"/>
  </mergeCells>
  <phoneticPr fontId="2" type="noConversion"/>
  <pageMargins left="0.93" right="0.62" top="0.74803149606299213" bottom="0.74803149606299213" header="0.31496062992125984" footer="0.31496062992125984"/>
  <pageSetup paperSize="9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75"/>
  <sheetViews>
    <sheetView zoomScale="85" zoomScaleNormal="85" workbookViewId="0">
      <selection activeCell="G20" sqref="G20"/>
    </sheetView>
  </sheetViews>
  <sheetFormatPr defaultRowHeight="16.5" x14ac:dyDescent="0.3"/>
  <cols>
    <col min="1" max="3" width="9" style="3" bestFit="1" customWidth="1"/>
    <col min="4" max="4" width="13" style="4" bestFit="1" customWidth="1"/>
    <col min="5" max="5" width="57" style="100" customWidth="1"/>
    <col min="6" max="6" width="3.5" style="5" bestFit="1" customWidth="1"/>
    <col min="7" max="7" width="13.625" style="16" customWidth="1"/>
    <col min="8" max="16" width="13" style="6" customWidth="1"/>
    <col min="17" max="17" width="9" style="3"/>
    <col min="18" max="18" width="9.875" style="3" bestFit="1" customWidth="1"/>
    <col min="19" max="19" width="9" style="3"/>
    <col min="20" max="20" width="9.875" style="3" bestFit="1" customWidth="1"/>
    <col min="21" max="21" width="9" style="3"/>
    <col min="22" max="22" width="10.5" style="3" bestFit="1" customWidth="1"/>
    <col min="23" max="27" width="9" style="3"/>
    <col min="28" max="28" width="10.875" style="3" bestFit="1" customWidth="1"/>
    <col min="29" max="29" width="9" style="3"/>
    <col min="30" max="30" width="10.5" style="3" bestFit="1" customWidth="1"/>
    <col min="31" max="16384" width="9" style="3"/>
  </cols>
  <sheetData>
    <row r="1" spans="1:30" ht="18" customHeight="1" x14ac:dyDescent="0.3">
      <c r="A1" s="7" t="s">
        <v>174</v>
      </c>
      <c r="B1" s="30"/>
      <c r="C1" s="30"/>
      <c r="D1" s="60"/>
      <c r="E1" s="25"/>
      <c r="F1" s="61"/>
      <c r="G1" s="73"/>
    </row>
    <row r="2" spans="1:30" ht="17.100000000000001" customHeight="1" x14ac:dyDescent="0.3">
      <c r="A2" s="78" t="s">
        <v>47</v>
      </c>
      <c r="B2" s="78" t="s">
        <v>48</v>
      </c>
      <c r="C2" s="78" t="s">
        <v>49</v>
      </c>
      <c r="D2" s="79" t="s">
        <v>50</v>
      </c>
      <c r="E2" s="94" t="s">
        <v>368</v>
      </c>
      <c r="F2" s="62"/>
      <c r="G2" s="81"/>
    </row>
    <row r="3" spans="1:30" ht="17.100000000000001" customHeight="1" x14ac:dyDescent="0.3">
      <c r="A3" s="311" t="s">
        <v>154</v>
      </c>
      <c r="B3" s="312"/>
      <c r="C3" s="313"/>
      <c r="D3" s="79">
        <f>SUM(D4:D38)</f>
        <v>7212611136</v>
      </c>
      <c r="E3" s="95"/>
      <c r="F3" s="63"/>
      <c r="G3" s="82">
        <f>G7+G10+G13+G27+G29+G31+G36+G38</f>
        <v>7212611136</v>
      </c>
    </row>
    <row r="4" spans="1:30" s="5" customFormat="1" ht="17.100000000000001" customHeight="1" x14ac:dyDescent="0.3">
      <c r="A4" s="314" t="s">
        <v>0</v>
      </c>
      <c r="B4" s="314" t="s">
        <v>175</v>
      </c>
      <c r="C4" s="317" t="s">
        <v>133</v>
      </c>
      <c r="D4" s="318">
        <f>G7</f>
        <v>1084000000</v>
      </c>
      <c r="E4" s="95" t="s">
        <v>187</v>
      </c>
      <c r="F4" s="63"/>
      <c r="G4" s="82">
        <v>399000000</v>
      </c>
      <c r="H4" s="6"/>
      <c r="I4" s="6"/>
      <c r="J4" s="6"/>
      <c r="K4" s="6"/>
      <c r="L4" s="6"/>
      <c r="M4" s="6"/>
      <c r="N4" s="6"/>
      <c r="O4" s="6"/>
      <c r="P4" s="6"/>
    </row>
    <row r="5" spans="1:30" s="2" customFormat="1" ht="17.100000000000001" customHeight="1" x14ac:dyDescent="0.3">
      <c r="A5" s="315"/>
      <c r="B5" s="315"/>
      <c r="C5" s="317"/>
      <c r="D5" s="318"/>
      <c r="E5" s="96" t="s">
        <v>253</v>
      </c>
      <c r="F5" s="54"/>
      <c r="G5" s="86">
        <v>220000000</v>
      </c>
      <c r="H5" s="6"/>
      <c r="I5" s="6"/>
      <c r="J5" s="6"/>
      <c r="K5" s="6"/>
      <c r="L5" s="6"/>
      <c r="M5" s="6"/>
      <c r="N5" s="6"/>
      <c r="O5" s="6"/>
      <c r="P5" s="6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s="2" customFormat="1" ht="17.100000000000001" customHeight="1" x14ac:dyDescent="0.3">
      <c r="A6" s="315"/>
      <c r="B6" s="315"/>
      <c r="C6" s="317"/>
      <c r="D6" s="318"/>
      <c r="E6" s="96" t="s">
        <v>188</v>
      </c>
      <c r="F6" s="54"/>
      <c r="G6" s="86">
        <v>465000000</v>
      </c>
      <c r="H6" s="6"/>
      <c r="I6" s="6"/>
      <c r="J6" s="6"/>
      <c r="K6" s="6"/>
      <c r="L6" s="6"/>
      <c r="M6" s="6"/>
      <c r="N6" s="6"/>
      <c r="O6" s="6"/>
      <c r="P6" s="6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s="2" customFormat="1" ht="17.100000000000001" customHeight="1" x14ac:dyDescent="0.3">
      <c r="A7" s="315"/>
      <c r="B7" s="315"/>
      <c r="C7" s="317"/>
      <c r="D7" s="318"/>
      <c r="E7" s="97"/>
      <c r="F7" s="64" t="s">
        <v>52</v>
      </c>
      <c r="G7" s="84">
        <f>SUM(G4:G6)</f>
        <v>1084000000</v>
      </c>
      <c r="H7" s="6"/>
      <c r="I7" s="6"/>
      <c r="J7" s="6"/>
      <c r="K7" s="6"/>
      <c r="L7" s="6"/>
      <c r="M7" s="6"/>
      <c r="N7" s="6"/>
      <c r="O7" s="6"/>
      <c r="P7" s="6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s="2" customFormat="1" ht="17.100000000000001" customHeight="1" x14ac:dyDescent="0.3">
      <c r="A8" s="315"/>
      <c r="B8" s="315"/>
      <c r="C8" s="314" t="s">
        <v>176</v>
      </c>
      <c r="D8" s="319">
        <f>G10</f>
        <v>119000000</v>
      </c>
      <c r="E8" s="95" t="s">
        <v>189</v>
      </c>
      <c r="F8" s="63"/>
      <c r="G8" s="82">
        <v>49000000</v>
      </c>
      <c r="H8" s="6"/>
      <c r="I8" s="6"/>
      <c r="J8" s="6"/>
      <c r="K8" s="6"/>
      <c r="L8" s="6"/>
      <c r="M8" s="6"/>
      <c r="N8" s="6"/>
      <c r="O8" s="6"/>
      <c r="P8" s="6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s="2" customFormat="1" ht="17.100000000000001" customHeight="1" x14ac:dyDescent="0.3">
      <c r="A9" s="315"/>
      <c r="B9" s="315"/>
      <c r="C9" s="315"/>
      <c r="D9" s="320"/>
      <c r="E9" s="96" t="s">
        <v>190</v>
      </c>
      <c r="F9" s="54"/>
      <c r="G9" s="86">
        <v>70000000</v>
      </c>
      <c r="H9" s="6"/>
      <c r="I9" s="6"/>
      <c r="J9" s="6"/>
      <c r="K9" s="6"/>
      <c r="L9" s="6"/>
      <c r="M9" s="6"/>
      <c r="N9" s="6"/>
      <c r="O9" s="6"/>
      <c r="P9" s="6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s="2" customFormat="1" ht="17.100000000000001" customHeight="1" x14ac:dyDescent="0.3">
      <c r="A10" s="315"/>
      <c r="B10" s="315"/>
      <c r="C10" s="316"/>
      <c r="D10" s="321"/>
      <c r="E10" s="97"/>
      <c r="F10" s="64" t="s">
        <v>52</v>
      </c>
      <c r="G10" s="85">
        <f>SUM(G8:G9)</f>
        <v>119000000</v>
      </c>
      <c r="H10" s="6"/>
      <c r="I10" s="6"/>
      <c r="J10" s="6"/>
      <c r="K10" s="6"/>
      <c r="L10" s="6"/>
      <c r="M10" s="6"/>
      <c r="N10" s="6"/>
      <c r="O10" s="6"/>
      <c r="P10" s="6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s="2" customFormat="1" ht="17.100000000000001" customHeight="1" x14ac:dyDescent="0.3">
      <c r="A11" s="315"/>
      <c r="B11" s="315"/>
      <c r="C11" s="317" t="s">
        <v>177</v>
      </c>
      <c r="D11" s="318">
        <f>G13</f>
        <v>25964514</v>
      </c>
      <c r="E11" s="96" t="s">
        <v>396</v>
      </c>
      <c r="F11" s="54"/>
      <c r="G11" s="86">
        <v>11964514</v>
      </c>
      <c r="H11" s="6"/>
      <c r="I11" s="6"/>
      <c r="J11" s="6"/>
      <c r="K11" s="6"/>
      <c r="L11" s="6"/>
      <c r="M11" s="6"/>
      <c r="N11" s="6"/>
      <c r="O11" s="6"/>
      <c r="P11" s="6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s="2" customFormat="1" ht="17.100000000000001" customHeight="1" x14ac:dyDescent="0.3">
      <c r="A12" s="315"/>
      <c r="B12" s="315"/>
      <c r="C12" s="317"/>
      <c r="D12" s="318"/>
      <c r="E12" s="96" t="s">
        <v>406</v>
      </c>
      <c r="F12" s="54"/>
      <c r="G12" s="86">
        <v>14000000</v>
      </c>
      <c r="H12" s="6"/>
      <c r="I12" s="6"/>
      <c r="J12" s="6"/>
      <c r="K12" s="6"/>
      <c r="L12" s="6"/>
      <c r="M12" s="6"/>
      <c r="N12" s="6"/>
      <c r="O12" s="6"/>
      <c r="P12" s="6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s="2" customFormat="1" ht="17.100000000000001" customHeight="1" x14ac:dyDescent="0.3">
      <c r="A13" s="316"/>
      <c r="B13" s="316"/>
      <c r="C13" s="317"/>
      <c r="D13" s="318"/>
      <c r="E13" s="97"/>
      <c r="F13" s="64" t="s">
        <v>52</v>
      </c>
      <c r="G13" s="85">
        <f>SUM(G11:G12)</f>
        <v>25964514</v>
      </c>
      <c r="H13" s="6"/>
      <c r="I13" s="6"/>
      <c r="J13" s="6"/>
      <c r="K13" s="6"/>
      <c r="L13" s="6"/>
      <c r="M13" s="6"/>
      <c r="N13" s="6"/>
      <c r="O13" s="6"/>
      <c r="P13" s="6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s="4" customFormat="1" ht="17.100000000000001" customHeight="1" x14ac:dyDescent="0.3">
      <c r="A14" s="317" t="s">
        <v>178</v>
      </c>
      <c r="B14" s="317" t="s">
        <v>178</v>
      </c>
      <c r="C14" s="317" t="s">
        <v>178</v>
      </c>
      <c r="D14" s="318">
        <f>G27</f>
        <v>3249034490</v>
      </c>
      <c r="E14" s="95" t="s">
        <v>191</v>
      </c>
      <c r="F14" s="63"/>
      <c r="G14" s="149">
        <f>G15+G16</f>
        <v>23000000</v>
      </c>
      <c r="H14" s="6"/>
      <c r="I14" s="6"/>
      <c r="J14" s="6"/>
      <c r="K14" s="201"/>
      <c r="L14" s="6"/>
      <c r="M14" s="6"/>
      <c r="N14" s="6"/>
      <c r="O14" s="6"/>
      <c r="P14" s="6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</row>
    <row r="15" spans="1:30" s="5" customFormat="1" ht="17.100000000000001" customHeight="1" x14ac:dyDescent="0.3">
      <c r="A15" s="317"/>
      <c r="B15" s="317"/>
      <c r="C15" s="317"/>
      <c r="D15" s="318"/>
      <c r="E15" s="159" t="s">
        <v>238</v>
      </c>
      <c r="F15" s="160"/>
      <c r="G15" s="161">
        <v>16000000</v>
      </c>
      <c r="H15" s="6"/>
      <c r="I15" s="6"/>
      <c r="J15" s="6"/>
      <c r="K15" s="6"/>
      <c r="L15" s="6"/>
      <c r="M15" s="6"/>
      <c r="N15" s="6"/>
      <c r="O15" s="6"/>
      <c r="P15" s="6"/>
    </row>
    <row r="16" spans="1:30" s="5" customFormat="1" ht="17.100000000000001" customHeight="1" x14ac:dyDescent="0.3">
      <c r="A16" s="317"/>
      <c r="B16" s="317"/>
      <c r="C16" s="317"/>
      <c r="D16" s="318"/>
      <c r="E16" s="159" t="s">
        <v>239</v>
      </c>
      <c r="F16" s="160"/>
      <c r="G16" s="161">
        <v>7000000</v>
      </c>
      <c r="H16" s="6"/>
      <c r="I16" s="6"/>
      <c r="J16" s="6"/>
      <c r="K16" s="6"/>
      <c r="L16" s="6"/>
      <c r="M16" s="6"/>
      <c r="N16" s="6"/>
      <c r="O16" s="6"/>
      <c r="P16" s="6"/>
    </row>
    <row r="17" spans="1:30" ht="17.100000000000001" customHeight="1" x14ac:dyDescent="0.3">
      <c r="A17" s="317"/>
      <c r="B17" s="317"/>
      <c r="C17" s="317"/>
      <c r="D17" s="318"/>
      <c r="E17" s="96" t="s">
        <v>192</v>
      </c>
      <c r="F17" s="54"/>
      <c r="G17" s="86">
        <v>13000000</v>
      </c>
    </row>
    <row r="18" spans="1:30" ht="17.100000000000001" customHeight="1" x14ac:dyDescent="0.3">
      <c r="A18" s="317"/>
      <c r="B18" s="317"/>
      <c r="C18" s="317"/>
      <c r="D18" s="318"/>
      <c r="E18" s="96" t="s">
        <v>193</v>
      </c>
      <c r="F18" s="54"/>
      <c r="G18" s="86">
        <v>15000000</v>
      </c>
    </row>
    <row r="19" spans="1:30" ht="17.100000000000001" customHeight="1" x14ac:dyDescent="0.3">
      <c r="A19" s="317"/>
      <c r="B19" s="317"/>
      <c r="C19" s="317"/>
      <c r="D19" s="318"/>
      <c r="E19" s="277" t="s">
        <v>233</v>
      </c>
      <c r="F19" s="278"/>
      <c r="G19" s="276">
        <v>2317934490</v>
      </c>
    </row>
    <row r="20" spans="1:30" s="5" customFormat="1" ht="17.100000000000001" customHeight="1" x14ac:dyDescent="0.3">
      <c r="A20" s="317"/>
      <c r="B20" s="317"/>
      <c r="C20" s="317"/>
      <c r="D20" s="318"/>
      <c r="E20" s="96" t="s">
        <v>194</v>
      </c>
      <c r="F20" s="54"/>
      <c r="G20" s="86">
        <v>600000000</v>
      </c>
      <c r="H20" s="6"/>
      <c r="I20" s="6"/>
      <c r="J20" s="6"/>
      <c r="K20" s="6"/>
      <c r="L20" s="6"/>
      <c r="M20" s="6"/>
      <c r="N20" s="6"/>
      <c r="O20" s="6"/>
      <c r="P20" s="6"/>
    </row>
    <row r="21" spans="1:30" ht="17.100000000000001" customHeight="1" x14ac:dyDescent="0.3">
      <c r="A21" s="317"/>
      <c r="B21" s="317"/>
      <c r="C21" s="317"/>
      <c r="D21" s="318"/>
      <c r="E21" s="96" t="s">
        <v>195</v>
      </c>
      <c r="F21" s="54"/>
      <c r="G21" s="86">
        <v>150000000</v>
      </c>
    </row>
    <row r="22" spans="1:30" ht="17.100000000000001" customHeight="1" x14ac:dyDescent="0.3">
      <c r="A22" s="317"/>
      <c r="B22" s="317"/>
      <c r="C22" s="317"/>
      <c r="D22" s="318"/>
      <c r="E22" s="96" t="s">
        <v>196</v>
      </c>
      <c r="F22" s="54"/>
      <c r="G22" s="83">
        <f>G23+G24</f>
        <v>61500000</v>
      </c>
    </row>
    <row r="23" spans="1:30" ht="17.100000000000001" customHeight="1" x14ac:dyDescent="0.3">
      <c r="A23" s="317"/>
      <c r="B23" s="317"/>
      <c r="C23" s="317"/>
      <c r="D23" s="318"/>
      <c r="E23" s="159" t="s">
        <v>316</v>
      </c>
      <c r="F23" s="160"/>
      <c r="G23" s="161">
        <v>55000000</v>
      </c>
    </row>
    <row r="24" spans="1:30" ht="17.100000000000001" customHeight="1" x14ac:dyDescent="0.3">
      <c r="A24" s="317"/>
      <c r="B24" s="317"/>
      <c r="C24" s="317"/>
      <c r="D24" s="318"/>
      <c r="E24" s="159" t="s">
        <v>240</v>
      </c>
      <c r="F24" s="160"/>
      <c r="G24" s="161">
        <v>6500000</v>
      </c>
    </row>
    <row r="25" spans="1:30" ht="17.100000000000001" customHeight="1" x14ac:dyDescent="0.3">
      <c r="A25" s="317"/>
      <c r="B25" s="317"/>
      <c r="C25" s="317"/>
      <c r="D25" s="318"/>
      <c r="E25" s="98" t="s">
        <v>237</v>
      </c>
      <c r="F25" s="54"/>
      <c r="G25" s="86">
        <v>38600000</v>
      </c>
    </row>
    <row r="26" spans="1:30" ht="17.100000000000001" customHeight="1" x14ac:dyDescent="0.3">
      <c r="A26" s="317"/>
      <c r="B26" s="317"/>
      <c r="C26" s="317"/>
      <c r="D26" s="318"/>
      <c r="E26" s="98" t="s">
        <v>197</v>
      </c>
      <c r="F26" s="54"/>
      <c r="G26" s="86">
        <v>30000000</v>
      </c>
      <c r="J26" s="198"/>
      <c r="K26" s="198" t="s">
        <v>292</v>
      </c>
      <c r="L26" s="198" t="s">
        <v>293</v>
      </c>
    </row>
    <row r="27" spans="1:30" s="75" customFormat="1" ht="17.100000000000001" customHeight="1" x14ac:dyDescent="0.3">
      <c r="A27" s="317"/>
      <c r="B27" s="317"/>
      <c r="C27" s="317"/>
      <c r="D27" s="318"/>
      <c r="E27" s="150"/>
      <c r="F27" s="151" t="s">
        <v>52</v>
      </c>
      <c r="G27" s="85">
        <f>SUM(G15:G22)+G25+G26</f>
        <v>3249034490</v>
      </c>
      <c r="H27" s="152"/>
      <c r="I27" s="152"/>
      <c r="J27" s="199">
        <v>2020</v>
      </c>
      <c r="K27" s="200">
        <v>112227466</v>
      </c>
      <c r="L27" s="200">
        <v>94207064</v>
      </c>
      <c r="M27" s="152"/>
      <c r="N27" s="6">
        <f>K27+L27</f>
        <v>206434530</v>
      </c>
      <c r="O27" s="152"/>
      <c r="P27" s="152"/>
    </row>
    <row r="28" spans="1:30" ht="17.100000000000001" customHeight="1" x14ac:dyDescent="0.3">
      <c r="A28" s="317" t="s">
        <v>45</v>
      </c>
      <c r="B28" s="317" t="s">
        <v>45</v>
      </c>
      <c r="C28" s="317" t="s">
        <v>45</v>
      </c>
      <c r="D28" s="318">
        <f>G29</f>
        <v>150000000</v>
      </c>
      <c r="E28" s="95" t="s">
        <v>198</v>
      </c>
      <c r="F28" s="63"/>
      <c r="G28" s="82">
        <v>150000000</v>
      </c>
      <c r="J28" s="199">
        <v>2019</v>
      </c>
      <c r="K28" s="200">
        <v>120102000</v>
      </c>
      <c r="L28" s="200">
        <v>76650923</v>
      </c>
      <c r="N28" s="6">
        <f>K28+L28</f>
        <v>196752923</v>
      </c>
    </row>
    <row r="29" spans="1:30" s="2" customFormat="1" ht="17.100000000000001" customHeight="1" x14ac:dyDescent="0.3">
      <c r="A29" s="317"/>
      <c r="B29" s="317"/>
      <c r="C29" s="317"/>
      <c r="D29" s="318"/>
      <c r="E29" s="97"/>
      <c r="F29" s="64" t="s">
        <v>52</v>
      </c>
      <c r="G29" s="85">
        <f>G28</f>
        <v>150000000</v>
      </c>
      <c r="H29" s="6"/>
      <c r="I29" s="6"/>
      <c r="J29" s="199">
        <v>2018</v>
      </c>
      <c r="K29" s="200">
        <v>173000000</v>
      </c>
      <c r="L29" s="200">
        <v>382000000</v>
      </c>
      <c r="M29" s="6"/>
      <c r="N29" s="6">
        <f t="shared" ref="N29:N32" si="0">K29+L29</f>
        <v>555000000</v>
      </c>
      <c r="O29" s="6"/>
      <c r="P29" s="6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7.100000000000001" customHeight="1" x14ac:dyDescent="0.3">
      <c r="A30" s="317" t="s">
        <v>179</v>
      </c>
      <c r="B30" s="317" t="s">
        <v>179</v>
      </c>
      <c r="C30" s="317" t="s">
        <v>179</v>
      </c>
      <c r="D30" s="318">
        <f>G31</f>
        <v>6480000</v>
      </c>
      <c r="E30" s="99" t="s">
        <v>199</v>
      </c>
      <c r="F30" s="63"/>
      <c r="G30" s="82">
        <v>6480000</v>
      </c>
      <c r="J30" s="199">
        <v>2017</v>
      </c>
      <c r="K30" s="200">
        <v>249858000</v>
      </c>
      <c r="L30" s="200">
        <v>68000000</v>
      </c>
      <c r="N30" s="6">
        <f t="shared" si="0"/>
        <v>317858000</v>
      </c>
    </row>
    <row r="31" spans="1:30" ht="17.100000000000001" customHeight="1" x14ac:dyDescent="0.3">
      <c r="A31" s="317"/>
      <c r="B31" s="317"/>
      <c r="C31" s="317"/>
      <c r="D31" s="318"/>
      <c r="E31" s="97"/>
      <c r="F31" s="64" t="s">
        <v>52</v>
      </c>
      <c r="G31" s="85">
        <f>G30</f>
        <v>6480000</v>
      </c>
      <c r="J31" s="199">
        <v>2016</v>
      </c>
      <c r="K31" s="200">
        <v>142000000</v>
      </c>
      <c r="L31" s="200">
        <v>102000000</v>
      </c>
      <c r="N31" s="6">
        <f t="shared" si="0"/>
        <v>244000000</v>
      </c>
    </row>
    <row r="32" spans="1:30" ht="17.100000000000001" customHeight="1" x14ac:dyDescent="0.3">
      <c r="A32" s="317" t="s">
        <v>180</v>
      </c>
      <c r="B32" s="317" t="s">
        <v>180</v>
      </c>
      <c r="C32" s="317" t="s">
        <v>180</v>
      </c>
      <c r="D32" s="318">
        <f>G36</f>
        <v>221500000</v>
      </c>
      <c r="E32" s="95" t="s">
        <v>200</v>
      </c>
      <c r="F32" s="63"/>
      <c r="G32" s="86">
        <v>4000000</v>
      </c>
      <c r="J32" s="199">
        <v>2015</v>
      </c>
      <c r="K32" s="200">
        <v>492000000</v>
      </c>
      <c r="L32" s="200">
        <v>83000000</v>
      </c>
      <c r="N32" s="6">
        <f t="shared" si="0"/>
        <v>575000000</v>
      </c>
    </row>
    <row r="33" spans="1:16" ht="17.100000000000001" customHeight="1" x14ac:dyDescent="0.3">
      <c r="A33" s="317"/>
      <c r="B33" s="317"/>
      <c r="C33" s="317"/>
      <c r="D33" s="318"/>
      <c r="E33" s="96" t="s">
        <v>201</v>
      </c>
      <c r="F33" s="54"/>
      <c r="G33" s="86">
        <v>160000000</v>
      </c>
    </row>
    <row r="34" spans="1:16" ht="17.100000000000001" customHeight="1" x14ac:dyDescent="0.3">
      <c r="A34" s="317"/>
      <c r="B34" s="317"/>
      <c r="C34" s="317"/>
      <c r="D34" s="318"/>
      <c r="E34" s="96" t="s">
        <v>202</v>
      </c>
      <c r="F34" s="54"/>
      <c r="G34" s="86">
        <v>7500000</v>
      </c>
    </row>
    <row r="35" spans="1:16" s="5" customFormat="1" ht="17.100000000000001" customHeight="1" x14ac:dyDescent="0.3">
      <c r="A35" s="317"/>
      <c r="B35" s="317"/>
      <c r="C35" s="317"/>
      <c r="D35" s="318"/>
      <c r="E35" s="96" t="s">
        <v>369</v>
      </c>
      <c r="F35" s="54"/>
      <c r="G35" s="86">
        <v>50000000</v>
      </c>
      <c r="H35" s="6"/>
      <c r="I35" s="6"/>
      <c r="J35" s="6"/>
      <c r="K35" s="6"/>
      <c r="L35" s="6"/>
      <c r="M35" s="6"/>
      <c r="N35" s="6"/>
      <c r="O35" s="6"/>
      <c r="P35" s="6"/>
    </row>
    <row r="36" spans="1:16" ht="17.100000000000001" customHeight="1" x14ac:dyDescent="0.3">
      <c r="A36" s="317"/>
      <c r="B36" s="317"/>
      <c r="C36" s="317"/>
      <c r="D36" s="318"/>
      <c r="E36" s="97"/>
      <c r="F36" s="64" t="s">
        <v>52</v>
      </c>
      <c r="G36" s="85">
        <f>SUM(G32:G35)</f>
        <v>221500000</v>
      </c>
    </row>
    <row r="37" spans="1:16" ht="17.100000000000001" customHeight="1" x14ac:dyDescent="0.3">
      <c r="A37" s="322" t="s">
        <v>181</v>
      </c>
      <c r="B37" s="322" t="s">
        <v>181</v>
      </c>
      <c r="C37" s="322" t="s">
        <v>181</v>
      </c>
      <c r="D37" s="323">
        <f>G38</f>
        <v>2356632132</v>
      </c>
      <c r="E37" s="95" t="s">
        <v>203</v>
      </c>
      <c r="F37" s="63"/>
      <c r="G37" s="82">
        <v>2356632132</v>
      </c>
    </row>
    <row r="38" spans="1:16" ht="17.100000000000001" customHeight="1" x14ac:dyDescent="0.3">
      <c r="A38" s="317"/>
      <c r="B38" s="317"/>
      <c r="C38" s="317"/>
      <c r="D38" s="318"/>
      <c r="E38" s="97"/>
      <c r="F38" s="64" t="s">
        <v>52</v>
      </c>
      <c r="G38" s="85">
        <f>G37</f>
        <v>2356632132</v>
      </c>
    </row>
    <row r="39" spans="1:16" x14ac:dyDescent="0.3">
      <c r="G39" s="17"/>
    </row>
    <row r="41" spans="1:16" ht="15" customHeight="1" x14ac:dyDescent="0.3">
      <c r="F41" s="77"/>
    </row>
    <row r="42" spans="1:16" ht="15" customHeight="1" x14ac:dyDescent="0.3">
      <c r="F42" s="75"/>
    </row>
    <row r="43" spans="1:16" ht="15" customHeight="1" x14ac:dyDescent="0.3">
      <c r="F43" s="76"/>
    </row>
    <row r="44" spans="1:16" ht="15" customHeight="1" x14ac:dyDescent="0.3">
      <c r="F44" s="76"/>
    </row>
    <row r="45" spans="1:16" ht="15" customHeight="1" x14ac:dyDescent="0.3">
      <c r="D45" s="3"/>
      <c r="E45" s="101"/>
      <c r="F45" s="76"/>
      <c r="H45" s="3"/>
      <c r="I45" s="3"/>
      <c r="J45" s="3"/>
      <c r="K45" s="3"/>
      <c r="L45" s="3"/>
      <c r="M45" s="3"/>
      <c r="N45" s="3"/>
      <c r="O45" s="3"/>
      <c r="P45" s="3"/>
    </row>
    <row r="46" spans="1:16" ht="15" customHeight="1" x14ac:dyDescent="0.3">
      <c r="D46" s="3"/>
      <c r="E46" s="101"/>
      <c r="F46" s="76"/>
      <c r="H46" s="3"/>
      <c r="I46" s="3"/>
      <c r="J46" s="3"/>
      <c r="K46" s="3"/>
      <c r="L46" s="3"/>
      <c r="M46" s="3"/>
      <c r="N46" s="3"/>
      <c r="O46" s="3"/>
      <c r="P46" s="3"/>
    </row>
    <row r="47" spans="1:16" ht="15" customHeight="1" x14ac:dyDescent="0.3">
      <c r="D47" s="3"/>
      <c r="E47" s="101"/>
      <c r="F47" s="76"/>
      <c r="G47" s="74"/>
      <c r="H47" s="3"/>
      <c r="I47" s="3"/>
      <c r="J47" s="3"/>
      <c r="K47" s="3"/>
      <c r="L47" s="3"/>
      <c r="M47" s="3"/>
      <c r="N47" s="3"/>
      <c r="O47" s="3"/>
      <c r="P47" s="3"/>
    </row>
    <row r="48" spans="1:16" ht="15" customHeight="1" x14ac:dyDescent="0.3">
      <c r="F48" s="76"/>
      <c r="G48" s="74"/>
    </row>
    <row r="49" spans="6:7" ht="15" customHeight="1" x14ac:dyDescent="0.3">
      <c r="F49" s="76"/>
      <c r="G49" s="74"/>
    </row>
    <row r="50" spans="6:7" ht="15" customHeight="1" x14ac:dyDescent="0.3">
      <c r="F50" s="76"/>
      <c r="G50" s="74"/>
    </row>
    <row r="51" spans="6:7" ht="15" customHeight="1" x14ac:dyDescent="0.3">
      <c r="F51" s="76"/>
      <c r="G51" s="74"/>
    </row>
    <row r="52" spans="6:7" ht="15" customHeight="1" x14ac:dyDescent="0.3">
      <c r="F52" s="76"/>
      <c r="G52" s="74"/>
    </row>
    <row r="53" spans="6:7" ht="15" customHeight="1" x14ac:dyDescent="0.3">
      <c r="F53" s="76"/>
      <c r="G53" s="74"/>
    </row>
    <row r="54" spans="6:7" ht="15" customHeight="1" x14ac:dyDescent="0.3">
      <c r="F54" s="3"/>
      <c r="G54" s="74"/>
    </row>
    <row r="55" spans="6:7" ht="15" customHeight="1" x14ac:dyDescent="0.3">
      <c r="F55" s="3"/>
      <c r="G55" s="74"/>
    </row>
    <row r="56" spans="6:7" ht="15" customHeight="1" x14ac:dyDescent="0.3">
      <c r="F56" s="3"/>
      <c r="G56" s="74"/>
    </row>
    <row r="57" spans="6:7" ht="15" customHeight="1" x14ac:dyDescent="0.3">
      <c r="F57" s="3"/>
      <c r="G57" s="74"/>
    </row>
    <row r="58" spans="6:7" ht="15" customHeight="1" x14ac:dyDescent="0.3">
      <c r="F58" s="3"/>
      <c r="G58" s="74"/>
    </row>
    <row r="59" spans="6:7" ht="15" customHeight="1" x14ac:dyDescent="0.3">
      <c r="F59" s="76"/>
      <c r="G59" s="74"/>
    </row>
    <row r="60" spans="6:7" ht="15" customHeight="1" x14ac:dyDescent="0.3">
      <c r="F60" s="76"/>
      <c r="G60" s="74"/>
    </row>
    <row r="61" spans="6:7" ht="15" customHeight="1" x14ac:dyDescent="0.3">
      <c r="F61" s="76"/>
      <c r="G61" s="74"/>
    </row>
    <row r="62" spans="6:7" ht="15" customHeight="1" x14ac:dyDescent="0.3">
      <c r="F62" s="76"/>
      <c r="G62" s="74"/>
    </row>
    <row r="63" spans="6:7" ht="15" customHeight="1" x14ac:dyDescent="0.3">
      <c r="F63" s="76"/>
      <c r="G63" s="74"/>
    </row>
    <row r="64" spans="6:7" ht="15" customHeight="1" x14ac:dyDescent="0.3">
      <c r="F64" s="76"/>
      <c r="G64" s="74"/>
    </row>
    <row r="65" spans="6:7" ht="15" customHeight="1" x14ac:dyDescent="0.3">
      <c r="F65" s="76"/>
      <c r="G65" s="74"/>
    </row>
    <row r="66" spans="6:7" ht="12" x14ac:dyDescent="0.3">
      <c r="F66" s="76"/>
      <c r="G66" s="74"/>
    </row>
    <row r="67" spans="6:7" ht="12" x14ac:dyDescent="0.3">
      <c r="F67" s="76"/>
      <c r="G67" s="74"/>
    </row>
    <row r="68" spans="6:7" ht="12" x14ac:dyDescent="0.3">
      <c r="G68" s="74"/>
    </row>
    <row r="69" spans="6:7" ht="12" x14ac:dyDescent="0.3">
      <c r="G69" s="74"/>
    </row>
    <row r="70" spans="6:7" ht="12" x14ac:dyDescent="0.3">
      <c r="G70" s="74"/>
    </row>
    <row r="74" spans="6:7" x14ac:dyDescent="0.3">
      <c r="G74" s="17"/>
    </row>
    <row r="75" spans="6:7" ht="12" x14ac:dyDescent="0.3">
      <c r="G75" s="6"/>
    </row>
  </sheetData>
  <mergeCells count="29">
    <mergeCell ref="A37:A38"/>
    <mergeCell ref="B37:B38"/>
    <mergeCell ref="C37:C38"/>
    <mergeCell ref="D37:D38"/>
    <mergeCell ref="A30:A31"/>
    <mergeCell ref="B30:B31"/>
    <mergeCell ref="C30:C31"/>
    <mergeCell ref="D30:D31"/>
    <mergeCell ref="A32:A36"/>
    <mergeCell ref="B32:B36"/>
    <mergeCell ref="C32:C36"/>
    <mergeCell ref="D32:D36"/>
    <mergeCell ref="A14:A27"/>
    <mergeCell ref="B14:B27"/>
    <mergeCell ref="C14:C27"/>
    <mergeCell ref="D14:D27"/>
    <mergeCell ref="A28:A29"/>
    <mergeCell ref="B28:B29"/>
    <mergeCell ref="C28:C29"/>
    <mergeCell ref="D28:D29"/>
    <mergeCell ref="A3:C3"/>
    <mergeCell ref="A4:A13"/>
    <mergeCell ref="B4:B13"/>
    <mergeCell ref="C4:C7"/>
    <mergeCell ref="D4:D7"/>
    <mergeCell ref="C8:C10"/>
    <mergeCell ref="D8:D10"/>
    <mergeCell ref="C11:C13"/>
    <mergeCell ref="D11:D13"/>
  </mergeCells>
  <phoneticPr fontId="2" type="noConversion"/>
  <pageMargins left="0.39370078740157483" right="0.39370078740157483" top="0.31496062992125984" bottom="0.19685039370078741" header="0" footer="0"/>
  <pageSetup paperSize="9" scale="87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67"/>
  <sheetViews>
    <sheetView zoomScale="73" zoomScaleNormal="73" workbookViewId="0">
      <pane ySplit="3" topLeftCell="A79" activePane="bottomLeft" state="frozen"/>
      <selection activeCell="A3" sqref="A3"/>
      <selection pane="bottomLeft" activeCell="N4" sqref="N4"/>
    </sheetView>
  </sheetViews>
  <sheetFormatPr defaultRowHeight="13.5" x14ac:dyDescent="0.3"/>
  <cols>
    <col min="1" max="1" width="14" style="65" bestFit="1" customWidth="1"/>
    <col min="2" max="2" width="14" style="25" bestFit="1" customWidth="1"/>
    <col min="3" max="3" width="40.75" style="26" customWidth="1"/>
    <col min="4" max="4" width="31.75" style="26" customWidth="1"/>
    <col min="5" max="5" width="17.25" style="65" bestFit="1" customWidth="1"/>
    <col min="6" max="6" width="29.375" style="65" customWidth="1"/>
    <col min="7" max="7" width="9.75" style="65" customWidth="1"/>
    <col min="8" max="8" width="14.625" style="27" customWidth="1"/>
    <col min="9" max="9" width="2.625" style="28" customWidth="1"/>
    <col min="10" max="10" width="10" style="29" customWidth="1"/>
    <col min="11" max="11" width="2.625" style="29" customWidth="1"/>
    <col min="12" max="12" width="8" style="29" customWidth="1"/>
    <col min="13" max="13" width="2.625" style="65" customWidth="1"/>
    <col min="14" max="14" width="17.75" style="111" customWidth="1"/>
    <col min="15" max="15" width="9" style="138"/>
    <col min="16" max="16384" width="9" style="102"/>
  </cols>
  <sheetData>
    <row r="1" spans="1:16" ht="18" customHeight="1" x14ac:dyDescent="0.3">
      <c r="A1" s="112" t="s">
        <v>204</v>
      </c>
      <c r="N1" s="103"/>
    </row>
    <row r="2" spans="1:16" ht="28.5" customHeight="1" x14ac:dyDescent="0.3">
      <c r="A2" s="146" t="s">
        <v>47</v>
      </c>
      <c r="B2" s="31" t="s">
        <v>48</v>
      </c>
      <c r="C2" s="143" t="s">
        <v>49</v>
      </c>
      <c r="D2" s="146" t="s">
        <v>205</v>
      </c>
      <c r="E2" s="145" t="s">
        <v>50</v>
      </c>
      <c r="F2" s="66" t="s">
        <v>368</v>
      </c>
      <c r="G2" s="67"/>
      <c r="H2" s="32"/>
      <c r="I2" s="33"/>
      <c r="J2" s="158"/>
      <c r="K2" s="158"/>
      <c r="L2" s="158"/>
      <c r="M2" s="67"/>
      <c r="N2" s="104"/>
    </row>
    <row r="3" spans="1:16" ht="28.5" customHeight="1" x14ac:dyDescent="0.3">
      <c r="A3" s="345" t="s">
        <v>154</v>
      </c>
      <c r="B3" s="346"/>
      <c r="C3" s="346"/>
      <c r="D3" s="347"/>
      <c r="E3" s="68">
        <f>E4+E103+E121+E240+E247+E253+E255+E256+E257</f>
        <v>7212611136</v>
      </c>
      <c r="F3" s="66"/>
      <c r="G3" s="67"/>
      <c r="H3" s="32"/>
      <c r="I3" s="33"/>
      <c r="J3" s="148"/>
      <c r="K3" s="148"/>
      <c r="L3" s="148"/>
      <c r="M3" s="67"/>
      <c r="N3" s="87">
        <f>N4+N103+N121+N246+N252+N254+N255+N256+N257</f>
        <v>7212611136</v>
      </c>
      <c r="O3" s="139"/>
    </row>
    <row r="4" spans="1:16" x14ac:dyDescent="0.3">
      <c r="A4" s="146" t="s">
        <v>206</v>
      </c>
      <c r="B4" s="31"/>
      <c r="C4" s="143"/>
      <c r="D4" s="143"/>
      <c r="E4" s="68">
        <f>E5+E31+E57</f>
        <v>833555780</v>
      </c>
      <c r="F4" s="66"/>
      <c r="G4" s="67"/>
      <c r="H4" s="32"/>
      <c r="I4" s="33"/>
      <c r="J4" s="148"/>
      <c r="K4" s="148"/>
      <c r="L4" s="148"/>
      <c r="M4" s="67"/>
      <c r="N4" s="105">
        <f>N5+N31+N57</f>
        <v>833555780</v>
      </c>
    </row>
    <row r="5" spans="1:16" x14ac:dyDescent="0.3">
      <c r="A5" s="348"/>
      <c r="B5" s="34" t="s">
        <v>207</v>
      </c>
      <c r="C5" s="144"/>
      <c r="D5" s="144"/>
      <c r="E5" s="68">
        <f>SUM(E6:E30)</f>
        <v>306793280</v>
      </c>
      <c r="F5" s="66"/>
      <c r="G5" s="67"/>
      <c r="H5" s="32"/>
      <c r="I5" s="33"/>
      <c r="J5" s="148"/>
      <c r="K5" s="148"/>
      <c r="L5" s="148"/>
      <c r="M5" s="67"/>
      <c r="N5" s="106">
        <f>N10+N12+N14+N19+N30</f>
        <v>306793280</v>
      </c>
    </row>
    <row r="6" spans="1:16" ht="12.95" customHeight="1" x14ac:dyDescent="0.3">
      <c r="A6" s="348"/>
      <c r="B6" s="349"/>
      <c r="C6" s="351" t="s">
        <v>208</v>
      </c>
      <c r="D6" s="352"/>
      <c r="E6" s="335">
        <f>N10</f>
        <v>119954000</v>
      </c>
      <c r="F6" s="35" t="s">
        <v>209</v>
      </c>
      <c r="G6" s="22"/>
      <c r="H6" s="135">
        <v>4583330</v>
      </c>
      <c r="I6" s="125" t="s">
        <v>214</v>
      </c>
      <c r="J6" s="136">
        <v>1</v>
      </c>
      <c r="K6" s="130" t="s">
        <v>214</v>
      </c>
      <c r="L6" s="137">
        <v>12</v>
      </c>
      <c r="M6" s="126" t="s">
        <v>212</v>
      </c>
      <c r="N6" s="127">
        <f>H6*J6*L6+40</f>
        <v>55000000</v>
      </c>
    </row>
    <row r="7" spans="1:16" ht="12.95" customHeight="1" x14ac:dyDescent="0.3">
      <c r="A7" s="348"/>
      <c r="B7" s="350"/>
      <c r="C7" s="351"/>
      <c r="D7" s="352"/>
      <c r="E7" s="335"/>
      <c r="F7" s="35" t="s">
        <v>3</v>
      </c>
      <c r="G7" s="22"/>
      <c r="H7" s="133">
        <v>2350000</v>
      </c>
      <c r="I7" s="130" t="s">
        <v>2</v>
      </c>
      <c r="J7" s="136">
        <v>1</v>
      </c>
      <c r="K7" s="130" t="s">
        <v>2</v>
      </c>
      <c r="L7" s="137">
        <v>1</v>
      </c>
      <c r="M7" s="126" t="s">
        <v>212</v>
      </c>
      <c r="N7" s="127">
        <f>H7*J7*L7</f>
        <v>2350000</v>
      </c>
    </row>
    <row r="8" spans="1:16" ht="12.95" customHeight="1" x14ac:dyDescent="0.3">
      <c r="A8" s="348"/>
      <c r="B8" s="350"/>
      <c r="C8" s="351"/>
      <c r="D8" s="352"/>
      <c r="E8" s="335"/>
      <c r="F8" s="35" t="s">
        <v>4</v>
      </c>
      <c r="G8" s="22"/>
      <c r="H8" s="133">
        <v>2902000</v>
      </c>
      <c r="I8" s="130" t="s">
        <v>2</v>
      </c>
      <c r="J8" s="136">
        <v>1</v>
      </c>
      <c r="K8" s="130" t="s">
        <v>2</v>
      </c>
      <c r="L8" s="137">
        <v>12</v>
      </c>
      <c r="M8" s="126" t="s">
        <v>51</v>
      </c>
      <c r="N8" s="127">
        <f>H8*J8*L8</f>
        <v>34824000</v>
      </c>
    </row>
    <row r="9" spans="1:16" ht="12.95" customHeight="1" x14ac:dyDescent="0.3">
      <c r="A9" s="348"/>
      <c r="B9" s="350"/>
      <c r="C9" s="351"/>
      <c r="D9" s="352"/>
      <c r="E9" s="335"/>
      <c r="F9" s="35" t="s">
        <v>301</v>
      </c>
      <c r="G9" s="22"/>
      <c r="H9" s="133">
        <v>2315000</v>
      </c>
      <c r="I9" s="130" t="s">
        <v>2</v>
      </c>
      <c r="J9" s="136">
        <v>1</v>
      </c>
      <c r="K9" s="130" t="s">
        <v>2</v>
      </c>
      <c r="L9" s="137">
        <v>12</v>
      </c>
      <c r="M9" s="126" t="s">
        <v>212</v>
      </c>
      <c r="N9" s="127">
        <f t="shared" ref="N9" si="0">H9*J9*L9</f>
        <v>27780000</v>
      </c>
    </row>
    <row r="10" spans="1:16" ht="12.95" customHeight="1" x14ac:dyDescent="0.3">
      <c r="A10" s="348"/>
      <c r="B10" s="350"/>
      <c r="C10" s="351"/>
      <c r="D10" s="352"/>
      <c r="E10" s="334"/>
      <c r="F10" s="69"/>
      <c r="G10" s="69"/>
      <c r="H10" s="40"/>
      <c r="I10" s="41"/>
      <c r="J10" s="42"/>
      <c r="K10" s="43"/>
      <c r="L10" s="44" t="s">
        <v>52</v>
      </c>
      <c r="M10" s="43"/>
      <c r="N10" s="108">
        <f>SUM(N6:N9)</f>
        <v>119954000</v>
      </c>
    </row>
    <row r="11" spans="1:16" ht="12.95" customHeight="1" x14ac:dyDescent="0.3">
      <c r="A11" s="348"/>
      <c r="B11" s="350"/>
      <c r="C11" s="327" t="s">
        <v>370</v>
      </c>
      <c r="D11" s="329"/>
      <c r="E11" s="324">
        <f>N12</f>
        <v>89424000</v>
      </c>
      <c r="F11" s="22" t="s">
        <v>61</v>
      </c>
      <c r="G11" s="22"/>
      <c r="H11" s="173" t="s">
        <v>218</v>
      </c>
      <c r="I11" s="174"/>
      <c r="J11" s="173"/>
      <c r="K11" s="173"/>
      <c r="L11" s="173"/>
      <c r="M11" s="39" t="s">
        <v>51</v>
      </c>
      <c r="N11" s="107">
        <f>11500*24*3*3*3*12</f>
        <v>89424000</v>
      </c>
    </row>
    <row r="12" spans="1:16" ht="12.95" customHeight="1" x14ac:dyDescent="0.3">
      <c r="A12" s="348"/>
      <c r="B12" s="350"/>
      <c r="C12" s="328"/>
      <c r="D12" s="330"/>
      <c r="E12" s="331"/>
      <c r="F12" s="22"/>
      <c r="G12" s="22"/>
      <c r="H12" s="36"/>
      <c r="I12" s="173"/>
      <c r="J12" s="37"/>
      <c r="K12" s="39"/>
      <c r="L12" s="38"/>
      <c r="M12" s="39"/>
      <c r="N12" s="108">
        <f>SUM(N11)</f>
        <v>89424000</v>
      </c>
    </row>
    <row r="13" spans="1:16" ht="12.95" customHeight="1" x14ac:dyDescent="0.3">
      <c r="A13" s="348"/>
      <c r="B13" s="350"/>
      <c r="C13" s="327" t="s">
        <v>53</v>
      </c>
      <c r="D13" s="329"/>
      <c r="E13" s="324">
        <f>N14</f>
        <v>13178280</v>
      </c>
      <c r="F13" s="18" t="s">
        <v>168</v>
      </c>
      <c r="G13" s="19"/>
      <c r="H13" s="280">
        <f>N10+33185400+5000000</f>
        <v>158139400</v>
      </c>
      <c r="I13" s="281"/>
      <c r="J13" s="282"/>
      <c r="K13" s="281" t="s">
        <v>211</v>
      </c>
      <c r="L13" s="283">
        <v>12</v>
      </c>
      <c r="M13" s="131" t="s">
        <v>212</v>
      </c>
      <c r="N13" s="132">
        <f>ROUND(H13/L13,-1)</f>
        <v>13178280</v>
      </c>
    </row>
    <row r="14" spans="1:16" ht="12.95" customHeight="1" x14ac:dyDescent="0.3">
      <c r="A14" s="348"/>
      <c r="B14" s="350"/>
      <c r="C14" s="328"/>
      <c r="D14" s="330"/>
      <c r="E14" s="331"/>
      <c r="F14" s="70"/>
      <c r="G14" s="69"/>
      <c r="H14" s="40"/>
      <c r="I14" s="41"/>
      <c r="J14" s="45"/>
      <c r="K14" s="45"/>
      <c r="L14" s="44" t="s">
        <v>52</v>
      </c>
      <c r="M14" s="43"/>
      <c r="N14" s="108">
        <f>SUM(N13)</f>
        <v>13178280</v>
      </c>
    </row>
    <row r="15" spans="1:16" ht="12.95" customHeight="1" x14ac:dyDescent="0.3">
      <c r="A15" s="348"/>
      <c r="B15" s="350"/>
      <c r="C15" s="353" t="s">
        <v>183</v>
      </c>
      <c r="D15" s="339"/>
      <c r="E15" s="335">
        <f>N19</f>
        <v>13697000</v>
      </c>
      <c r="F15" s="128" t="s">
        <v>213</v>
      </c>
      <c r="G15" s="63"/>
      <c r="H15" s="129">
        <f>N10+5000000</f>
        <v>124954000</v>
      </c>
      <c r="I15" s="130" t="s">
        <v>214</v>
      </c>
      <c r="J15" s="342">
        <v>4.4999999999999998E-2</v>
      </c>
      <c r="K15" s="342"/>
      <c r="L15" s="342"/>
      <c r="M15" s="131" t="s">
        <v>212</v>
      </c>
      <c r="N15" s="132">
        <f>ROUNDUP(H15*J15,-3)</f>
        <v>5623000</v>
      </c>
    </row>
    <row r="16" spans="1:16" ht="12.95" customHeight="1" x14ac:dyDescent="0.3">
      <c r="A16" s="348"/>
      <c r="B16" s="350"/>
      <c r="C16" s="354"/>
      <c r="D16" s="339"/>
      <c r="E16" s="334"/>
      <c r="F16" s="54" t="s">
        <v>215</v>
      </c>
      <c r="G16" s="54"/>
      <c r="H16" s="133">
        <f>N10+5000000</f>
        <v>124954000</v>
      </c>
      <c r="I16" s="134" t="s">
        <v>2</v>
      </c>
      <c r="J16" s="343">
        <v>3.7999999999999999E-2</v>
      </c>
      <c r="K16" s="343"/>
      <c r="L16" s="343"/>
      <c r="M16" s="126" t="s">
        <v>212</v>
      </c>
      <c r="N16" s="127">
        <f>ROUNDUP(H16*J16,-3)</f>
        <v>4749000</v>
      </c>
      <c r="P16" s="142"/>
    </row>
    <row r="17" spans="1:16" ht="12.95" customHeight="1" x14ac:dyDescent="0.3">
      <c r="A17" s="348"/>
      <c r="B17" s="350"/>
      <c r="C17" s="354"/>
      <c r="D17" s="339"/>
      <c r="E17" s="334"/>
      <c r="F17" s="54" t="s">
        <v>216</v>
      </c>
      <c r="G17" s="54"/>
      <c r="H17" s="133">
        <f>N10+5000000</f>
        <v>124954000</v>
      </c>
      <c r="I17" s="134" t="s">
        <v>2</v>
      </c>
      <c r="J17" s="343">
        <v>1.7999999999999999E-2</v>
      </c>
      <c r="K17" s="343"/>
      <c r="L17" s="343"/>
      <c r="M17" s="126" t="s">
        <v>212</v>
      </c>
      <c r="N17" s="127">
        <f t="shared" ref="N17:N18" si="1">ROUNDUP(H17*J17,-3)</f>
        <v>2250000</v>
      </c>
      <c r="O17" s="141"/>
      <c r="P17" s="141"/>
    </row>
    <row r="18" spans="1:16" ht="12.95" customHeight="1" x14ac:dyDescent="0.3">
      <c r="A18" s="348"/>
      <c r="B18" s="350"/>
      <c r="C18" s="354"/>
      <c r="D18" s="339"/>
      <c r="E18" s="334"/>
      <c r="F18" s="54" t="s">
        <v>217</v>
      </c>
      <c r="G18" s="54"/>
      <c r="H18" s="133">
        <f>N10+5000000</f>
        <v>124954000</v>
      </c>
      <c r="I18" s="134" t="s">
        <v>2</v>
      </c>
      <c r="J18" s="344">
        <v>8.6E-3</v>
      </c>
      <c r="K18" s="344"/>
      <c r="L18" s="344"/>
      <c r="M18" s="126" t="s">
        <v>212</v>
      </c>
      <c r="N18" s="127">
        <f t="shared" si="1"/>
        <v>1075000</v>
      </c>
      <c r="P18" s="142"/>
    </row>
    <row r="19" spans="1:16" ht="12.95" customHeight="1" x14ac:dyDescent="0.3">
      <c r="A19" s="348"/>
      <c r="B19" s="350"/>
      <c r="C19" s="355"/>
      <c r="D19" s="339"/>
      <c r="E19" s="334"/>
      <c r="F19" s="69"/>
      <c r="G19" s="69"/>
      <c r="H19" s="40"/>
      <c r="I19" s="41"/>
      <c r="J19" s="48"/>
      <c r="K19" s="48"/>
      <c r="L19" s="44" t="s">
        <v>52</v>
      </c>
      <c r="M19" s="43"/>
      <c r="N19" s="108">
        <f>SUM(N15:N18)</f>
        <v>13697000</v>
      </c>
    </row>
    <row r="20" spans="1:16" ht="12.95" customHeight="1" x14ac:dyDescent="0.3">
      <c r="A20" s="348"/>
      <c r="B20" s="350"/>
      <c r="C20" s="336" t="s">
        <v>54</v>
      </c>
      <c r="D20" s="339"/>
      <c r="E20" s="335">
        <f>N30</f>
        <v>70540000</v>
      </c>
      <c r="F20" s="19" t="s">
        <v>263</v>
      </c>
      <c r="G20" s="19"/>
      <c r="H20" s="49">
        <v>35000</v>
      </c>
      <c r="I20" s="173" t="s">
        <v>2</v>
      </c>
      <c r="J20" s="37">
        <v>80</v>
      </c>
      <c r="K20" s="173" t="s">
        <v>2</v>
      </c>
      <c r="L20" s="50">
        <v>2</v>
      </c>
      <c r="M20" s="39" t="s">
        <v>51</v>
      </c>
      <c r="N20" s="107">
        <f>H20*J20*L20</f>
        <v>5600000</v>
      </c>
    </row>
    <row r="21" spans="1:16" ht="12.95" customHeight="1" x14ac:dyDescent="0.3">
      <c r="A21" s="348"/>
      <c r="B21" s="350"/>
      <c r="C21" s="337"/>
      <c r="D21" s="339"/>
      <c r="E21" s="334"/>
      <c r="F21" s="179" t="s">
        <v>55</v>
      </c>
      <c r="G21" s="22"/>
      <c r="H21" s="49">
        <v>60000</v>
      </c>
      <c r="I21" s="173" t="s">
        <v>2</v>
      </c>
      <c r="J21" s="173"/>
      <c r="K21" s="173" t="s">
        <v>2</v>
      </c>
      <c r="L21" s="37">
        <v>120</v>
      </c>
      <c r="M21" s="39" t="s">
        <v>51</v>
      </c>
      <c r="N21" s="107">
        <f>H21*L21</f>
        <v>7200000</v>
      </c>
    </row>
    <row r="22" spans="1:16" ht="12.95" customHeight="1" x14ac:dyDescent="0.3">
      <c r="A22" s="348"/>
      <c r="B22" s="350"/>
      <c r="C22" s="337"/>
      <c r="D22" s="339"/>
      <c r="E22" s="334"/>
      <c r="F22" s="179" t="s">
        <v>56</v>
      </c>
      <c r="G22" s="178"/>
      <c r="H22" s="173" t="s">
        <v>262</v>
      </c>
      <c r="I22" s="174"/>
      <c r="J22" s="173"/>
      <c r="K22" s="173"/>
      <c r="L22" s="173"/>
      <c r="M22" s="39" t="s">
        <v>51</v>
      </c>
      <c r="N22" s="107">
        <f>8000*3*20*12</f>
        <v>5760000</v>
      </c>
    </row>
    <row r="23" spans="1:16" ht="12.95" customHeight="1" x14ac:dyDescent="0.3">
      <c r="A23" s="348"/>
      <c r="B23" s="350"/>
      <c r="C23" s="337"/>
      <c r="D23" s="339"/>
      <c r="E23" s="334"/>
      <c r="F23" s="179" t="s">
        <v>57</v>
      </c>
      <c r="G23" s="22"/>
      <c r="H23" s="49">
        <v>100000</v>
      </c>
      <c r="I23" s="173" t="s">
        <v>2</v>
      </c>
      <c r="J23" s="37">
        <v>100</v>
      </c>
      <c r="K23" s="173" t="s">
        <v>2</v>
      </c>
      <c r="L23" s="50">
        <v>1</v>
      </c>
      <c r="M23" s="39" t="s">
        <v>51</v>
      </c>
      <c r="N23" s="107">
        <f t="shared" ref="N23" si="2">H23*J23*L23</f>
        <v>10000000</v>
      </c>
    </row>
    <row r="24" spans="1:16" ht="12.95" customHeight="1" x14ac:dyDescent="0.3">
      <c r="A24" s="348"/>
      <c r="B24" s="350"/>
      <c r="C24" s="337"/>
      <c r="D24" s="339"/>
      <c r="E24" s="334"/>
      <c r="F24" s="22" t="s">
        <v>58</v>
      </c>
      <c r="G24" s="22"/>
      <c r="H24" s="49">
        <v>100000</v>
      </c>
      <c r="I24" s="173"/>
      <c r="J24" s="37"/>
      <c r="K24" s="173" t="s">
        <v>2</v>
      </c>
      <c r="L24" s="50">
        <v>4</v>
      </c>
      <c r="M24" s="39" t="s">
        <v>51</v>
      </c>
      <c r="N24" s="107">
        <f t="shared" ref="N24:N25" si="3">H24*L24</f>
        <v>400000</v>
      </c>
    </row>
    <row r="25" spans="1:16" ht="12.95" customHeight="1" x14ac:dyDescent="0.3">
      <c r="A25" s="348"/>
      <c r="B25" s="350"/>
      <c r="C25" s="337"/>
      <c r="D25" s="339"/>
      <c r="E25" s="334"/>
      <c r="F25" s="22" t="s">
        <v>59</v>
      </c>
      <c r="G25" s="22"/>
      <c r="H25" s="49">
        <v>300000</v>
      </c>
      <c r="I25" s="173"/>
      <c r="J25" s="37"/>
      <c r="K25" s="173" t="s">
        <v>2</v>
      </c>
      <c r="L25" s="50">
        <v>0</v>
      </c>
      <c r="M25" s="39" t="s">
        <v>51</v>
      </c>
      <c r="N25" s="107">
        <f t="shared" si="3"/>
        <v>0</v>
      </c>
    </row>
    <row r="26" spans="1:16" ht="12.95" customHeight="1" x14ac:dyDescent="0.3">
      <c r="A26" s="348"/>
      <c r="B26" s="350"/>
      <c r="C26" s="337"/>
      <c r="D26" s="339"/>
      <c r="E26" s="334"/>
      <c r="F26" s="22" t="s">
        <v>60</v>
      </c>
      <c r="G26" s="22"/>
      <c r="H26" s="49">
        <v>30000</v>
      </c>
      <c r="I26" s="173"/>
      <c r="J26" s="37"/>
      <c r="K26" s="173" t="s">
        <v>2</v>
      </c>
      <c r="L26" s="37">
        <v>25</v>
      </c>
      <c r="M26" s="39" t="s">
        <v>51</v>
      </c>
      <c r="N26" s="107">
        <f>H26*L26</f>
        <v>750000</v>
      </c>
    </row>
    <row r="27" spans="1:16" ht="12.95" customHeight="1" x14ac:dyDescent="0.3">
      <c r="A27" s="348"/>
      <c r="B27" s="350"/>
      <c r="C27" s="337"/>
      <c r="D27" s="339"/>
      <c r="E27" s="334"/>
      <c r="F27" s="22" t="s">
        <v>62</v>
      </c>
      <c r="G27" s="22"/>
      <c r="H27" s="49">
        <v>30000</v>
      </c>
      <c r="I27" s="173" t="s">
        <v>2</v>
      </c>
      <c r="J27" s="37">
        <v>14</v>
      </c>
      <c r="K27" s="173" t="s">
        <v>2</v>
      </c>
      <c r="L27" s="38">
        <v>12</v>
      </c>
      <c r="M27" s="39" t="s">
        <v>51</v>
      </c>
      <c r="N27" s="107">
        <f t="shared" ref="N27" si="4">H27*J27*L27</f>
        <v>5040000</v>
      </c>
    </row>
    <row r="28" spans="1:16" ht="12.95" customHeight="1" x14ac:dyDescent="0.3">
      <c r="A28" s="348"/>
      <c r="B28" s="350"/>
      <c r="C28" s="337"/>
      <c r="D28" s="339"/>
      <c r="E28" s="334"/>
      <c r="F28" s="22" t="s">
        <v>302</v>
      </c>
      <c r="G28" s="22"/>
      <c r="H28" s="49"/>
      <c r="I28" s="173"/>
      <c r="J28" s="37"/>
      <c r="K28" s="173"/>
      <c r="L28" s="38"/>
      <c r="M28" s="39"/>
      <c r="N28" s="107">
        <v>11790000</v>
      </c>
    </row>
    <row r="29" spans="1:16" ht="12.95" customHeight="1" x14ac:dyDescent="0.3">
      <c r="A29" s="348"/>
      <c r="B29" s="350"/>
      <c r="C29" s="337"/>
      <c r="D29" s="339"/>
      <c r="E29" s="334"/>
      <c r="F29" s="22" t="s">
        <v>295</v>
      </c>
      <c r="G29" s="22"/>
      <c r="H29" s="49">
        <v>200000</v>
      </c>
      <c r="I29" s="147"/>
      <c r="J29" s="37"/>
      <c r="K29" s="173" t="s">
        <v>2</v>
      </c>
      <c r="L29" s="37">
        <v>120</v>
      </c>
      <c r="M29" s="39" t="s">
        <v>51</v>
      </c>
      <c r="N29" s="107">
        <f>H29*L29</f>
        <v>24000000</v>
      </c>
    </row>
    <row r="30" spans="1:16" ht="12.95" customHeight="1" x14ac:dyDescent="0.3">
      <c r="A30" s="348"/>
      <c r="B30" s="350"/>
      <c r="C30" s="338"/>
      <c r="D30" s="339"/>
      <c r="E30" s="334"/>
      <c r="F30" s="69"/>
      <c r="G30" s="69"/>
      <c r="H30" s="40"/>
      <c r="I30" s="41"/>
      <c r="J30" s="45"/>
      <c r="K30" s="45"/>
      <c r="L30" s="44" t="s">
        <v>52</v>
      </c>
      <c r="M30" s="43"/>
      <c r="N30" s="108">
        <f>SUM(N20:N29)</f>
        <v>70540000</v>
      </c>
    </row>
    <row r="31" spans="1:16" ht="12.95" customHeight="1" x14ac:dyDescent="0.3">
      <c r="A31" s="348"/>
      <c r="B31" s="31" t="s">
        <v>63</v>
      </c>
      <c r="C31" s="143"/>
      <c r="D31" s="143"/>
      <c r="E31" s="68">
        <f>SUM(E32:E56)</f>
        <v>385890000</v>
      </c>
      <c r="F31" s="66"/>
      <c r="G31" s="67"/>
      <c r="H31" s="32"/>
      <c r="I31" s="33"/>
      <c r="J31" s="148"/>
      <c r="K31" s="148"/>
      <c r="L31" s="148"/>
      <c r="M31" s="67"/>
      <c r="N31" s="106">
        <f>N36+N38+N56</f>
        <v>385890000</v>
      </c>
    </row>
    <row r="32" spans="1:16" ht="12.95" customHeight="1" x14ac:dyDescent="0.3">
      <c r="A32" s="348"/>
      <c r="B32" s="334"/>
      <c r="C32" s="328" t="s">
        <v>64</v>
      </c>
      <c r="D32" s="334"/>
      <c r="E32" s="335">
        <f>N36</f>
        <v>91800000</v>
      </c>
      <c r="F32" s="18" t="s">
        <v>65</v>
      </c>
      <c r="G32" s="19"/>
      <c r="H32" s="46">
        <v>2750000</v>
      </c>
      <c r="I32" s="147"/>
      <c r="J32" s="51"/>
      <c r="K32" s="147" t="s">
        <v>2</v>
      </c>
      <c r="L32" s="52">
        <v>12</v>
      </c>
      <c r="M32" s="47" t="s">
        <v>51</v>
      </c>
      <c r="N32" s="107">
        <f>H32*L32</f>
        <v>33000000</v>
      </c>
    </row>
    <row r="33" spans="1:14" ht="12.95" customHeight="1" x14ac:dyDescent="0.3">
      <c r="A33" s="348"/>
      <c r="B33" s="334"/>
      <c r="C33" s="333"/>
      <c r="D33" s="334"/>
      <c r="E33" s="334"/>
      <c r="F33" s="21" t="s">
        <v>66</v>
      </c>
      <c r="G33" s="22"/>
      <c r="H33" s="36">
        <v>100000</v>
      </c>
      <c r="I33" s="147" t="s">
        <v>2</v>
      </c>
      <c r="J33" s="50">
        <v>1</v>
      </c>
      <c r="K33" s="147" t="s">
        <v>2</v>
      </c>
      <c r="L33" s="38">
        <v>12</v>
      </c>
      <c r="M33" s="39" t="s">
        <v>51</v>
      </c>
      <c r="N33" s="107">
        <f t="shared" ref="N33:N35" si="5">H33*J33*L33</f>
        <v>1200000</v>
      </c>
    </row>
    <row r="34" spans="1:14" ht="12.95" customHeight="1" x14ac:dyDescent="0.3">
      <c r="A34" s="348"/>
      <c r="B34" s="334"/>
      <c r="C34" s="333"/>
      <c r="D34" s="334"/>
      <c r="E34" s="334"/>
      <c r="F34" s="21" t="s">
        <v>67</v>
      </c>
      <c r="G34" s="22"/>
      <c r="H34" s="36">
        <v>3000000</v>
      </c>
      <c r="I34" s="147"/>
      <c r="J34" s="50"/>
      <c r="K34" s="147" t="s">
        <v>2</v>
      </c>
      <c r="L34" s="38">
        <v>12</v>
      </c>
      <c r="M34" s="39" t="s">
        <v>51</v>
      </c>
      <c r="N34" s="107">
        <f>H34*L34</f>
        <v>36000000</v>
      </c>
    </row>
    <row r="35" spans="1:14" ht="12.95" customHeight="1" x14ac:dyDescent="0.3">
      <c r="A35" s="348"/>
      <c r="B35" s="334"/>
      <c r="C35" s="333"/>
      <c r="D35" s="334"/>
      <c r="E35" s="334"/>
      <c r="F35" s="21" t="s">
        <v>68</v>
      </c>
      <c r="G35" s="22"/>
      <c r="H35" s="36">
        <v>1800000</v>
      </c>
      <c r="I35" s="147" t="s">
        <v>2</v>
      </c>
      <c r="J35" s="50">
        <v>1</v>
      </c>
      <c r="K35" s="147" t="s">
        <v>2</v>
      </c>
      <c r="L35" s="38">
        <v>12</v>
      </c>
      <c r="M35" s="39" t="s">
        <v>51</v>
      </c>
      <c r="N35" s="107">
        <f t="shared" si="5"/>
        <v>21600000</v>
      </c>
    </row>
    <row r="36" spans="1:14" ht="12.95" customHeight="1" x14ac:dyDescent="0.3">
      <c r="A36" s="348"/>
      <c r="B36" s="334"/>
      <c r="C36" s="333"/>
      <c r="D36" s="334"/>
      <c r="E36" s="334"/>
      <c r="F36" s="70"/>
      <c r="G36" s="69"/>
      <c r="H36" s="40"/>
      <c r="I36" s="41"/>
      <c r="J36" s="45"/>
      <c r="K36" s="45"/>
      <c r="L36" s="44" t="s">
        <v>52</v>
      </c>
      <c r="M36" s="43"/>
      <c r="N36" s="108">
        <f>SUM(N32:N35)</f>
        <v>91800000</v>
      </c>
    </row>
    <row r="37" spans="1:14" ht="12.95" customHeight="1" x14ac:dyDescent="0.3">
      <c r="A37" s="348"/>
      <c r="B37" s="334"/>
      <c r="C37" s="333" t="s">
        <v>69</v>
      </c>
      <c r="D37" s="334"/>
      <c r="E37" s="356">
        <f>N38</f>
        <v>108000000</v>
      </c>
      <c r="F37" s="18" t="s">
        <v>70</v>
      </c>
      <c r="G37" s="19"/>
      <c r="H37" s="46">
        <v>9000000</v>
      </c>
      <c r="I37" s="147" t="s">
        <v>2</v>
      </c>
      <c r="J37" s="51"/>
      <c r="K37" s="147" t="s">
        <v>2</v>
      </c>
      <c r="L37" s="52">
        <v>12</v>
      </c>
      <c r="M37" s="47" t="s">
        <v>51</v>
      </c>
      <c r="N37" s="107">
        <f>H37*L37</f>
        <v>108000000</v>
      </c>
    </row>
    <row r="38" spans="1:14" ht="12.95" customHeight="1" x14ac:dyDescent="0.3">
      <c r="A38" s="348"/>
      <c r="B38" s="334"/>
      <c r="C38" s="333"/>
      <c r="D38" s="334"/>
      <c r="E38" s="345"/>
      <c r="F38" s="70"/>
      <c r="G38" s="69"/>
      <c r="H38" s="40"/>
      <c r="I38" s="41"/>
      <c r="J38" s="45"/>
      <c r="K38" s="45"/>
      <c r="L38" s="44" t="s">
        <v>52</v>
      </c>
      <c r="M38" s="43"/>
      <c r="N38" s="108">
        <f>SUM(N37)</f>
        <v>108000000</v>
      </c>
    </row>
    <row r="39" spans="1:14" ht="12.95" customHeight="1" x14ac:dyDescent="0.3">
      <c r="A39" s="348"/>
      <c r="B39" s="334"/>
      <c r="C39" s="333" t="s">
        <v>71</v>
      </c>
      <c r="D39" s="334"/>
      <c r="E39" s="335">
        <f>N56</f>
        <v>186090000</v>
      </c>
      <c r="F39" s="22" t="s">
        <v>72</v>
      </c>
      <c r="G39" s="22"/>
      <c r="H39" s="36"/>
      <c r="I39" s="147"/>
      <c r="J39" s="24"/>
      <c r="K39" s="24"/>
      <c r="L39" s="24"/>
      <c r="M39" s="22"/>
      <c r="N39" s="107">
        <f>SUM(N40:N43)</f>
        <v>101500000</v>
      </c>
    </row>
    <row r="40" spans="1:14" ht="12.95" customHeight="1" x14ac:dyDescent="0.3">
      <c r="A40" s="348"/>
      <c r="B40" s="334"/>
      <c r="C40" s="333"/>
      <c r="D40" s="334"/>
      <c r="E40" s="335"/>
      <c r="F40" s="162" t="s">
        <v>241</v>
      </c>
      <c r="G40" s="163"/>
      <c r="H40" s="164">
        <v>3300000</v>
      </c>
      <c r="I40" s="165"/>
      <c r="J40" s="166"/>
      <c r="K40" s="165" t="s">
        <v>2</v>
      </c>
      <c r="L40" s="167">
        <v>2</v>
      </c>
      <c r="M40" s="168" t="s">
        <v>242</v>
      </c>
      <c r="N40" s="169">
        <f>H40*L40</f>
        <v>6600000</v>
      </c>
    </row>
    <row r="41" spans="1:14" ht="12.95" customHeight="1" x14ac:dyDescent="0.3">
      <c r="A41" s="348"/>
      <c r="B41" s="334"/>
      <c r="C41" s="333"/>
      <c r="D41" s="334"/>
      <c r="E41" s="335"/>
      <c r="F41" s="162" t="s">
        <v>243</v>
      </c>
      <c r="G41" s="163"/>
      <c r="H41" s="164">
        <v>12000</v>
      </c>
      <c r="I41" s="165" t="s">
        <v>2</v>
      </c>
      <c r="J41" s="170">
        <v>600</v>
      </c>
      <c r="K41" s="165" t="s">
        <v>2</v>
      </c>
      <c r="L41" s="167">
        <v>2</v>
      </c>
      <c r="M41" s="168" t="s">
        <v>242</v>
      </c>
      <c r="N41" s="169">
        <f t="shared" ref="N41:N42" si="6">H41*J41*L41</f>
        <v>14400000</v>
      </c>
    </row>
    <row r="42" spans="1:14" ht="12.75" customHeight="1" x14ac:dyDescent="0.3">
      <c r="A42" s="348"/>
      <c r="B42" s="334"/>
      <c r="C42" s="333"/>
      <c r="D42" s="334"/>
      <c r="E42" s="335"/>
      <c r="F42" s="162" t="s">
        <v>244</v>
      </c>
      <c r="G42" s="163"/>
      <c r="H42" s="164">
        <v>100000</v>
      </c>
      <c r="I42" s="165" t="s">
        <v>2</v>
      </c>
      <c r="J42" s="170">
        <v>400</v>
      </c>
      <c r="K42" s="165" t="s">
        <v>2</v>
      </c>
      <c r="L42" s="167">
        <v>2</v>
      </c>
      <c r="M42" s="168" t="s">
        <v>242</v>
      </c>
      <c r="N42" s="169">
        <f t="shared" si="6"/>
        <v>80000000</v>
      </c>
    </row>
    <row r="43" spans="1:14" ht="12.75" customHeight="1" x14ac:dyDescent="0.3">
      <c r="A43" s="348"/>
      <c r="B43" s="334"/>
      <c r="C43" s="333"/>
      <c r="D43" s="334"/>
      <c r="E43" s="335"/>
      <c r="F43" s="162" t="s">
        <v>251</v>
      </c>
      <c r="G43" s="163"/>
      <c r="H43" s="164">
        <v>250000</v>
      </c>
      <c r="I43" s="165" t="s">
        <v>2</v>
      </c>
      <c r="J43" s="170"/>
      <c r="K43" s="165" t="s">
        <v>2</v>
      </c>
      <c r="L43" s="167">
        <v>2</v>
      </c>
      <c r="M43" s="168" t="s">
        <v>242</v>
      </c>
      <c r="N43" s="169">
        <f>H43*L43</f>
        <v>500000</v>
      </c>
    </row>
    <row r="44" spans="1:14" ht="12.95" customHeight="1" x14ac:dyDescent="0.3">
      <c r="A44" s="348"/>
      <c r="B44" s="334"/>
      <c r="C44" s="333"/>
      <c r="D44" s="334"/>
      <c r="E44" s="334"/>
      <c r="F44" s="22" t="s">
        <v>73</v>
      </c>
      <c r="G44" s="22"/>
      <c r="H44" s="36"/>
      <c r="I44" s="147"/>
      <c r="J44" s="37"/>
      <c r="K44" s="39"/>
      <c r="L44" s="50"/>
      <c r="M44" s="39"/>
      <c r="N44" s="107">
        <f>SUM(N45:N47)</f>
        <v>31000000</v>
      </c>
    </row>
    <row r="45" spans="1:14" ht="12.95" customHeight="1" x14ac:dyDescent="0.3">
      <c r="A45" s="348"/>
      <c r="B45" s="334"/>
      <c r="C45" s="333"/>
      <c r="D45" s="334"/>
      <c r="E45" s="334"/>
      <c r="F45" s="162" t="s">
        <v>241</v>
      </c>
      <c r="G45" s="163"/>
      <c r="H45" s="164">
        <v>200000</v>
      </c>
      <c r="I45" s="165"/>
      <c r="J45" s="166"/>
      <c r="K45" s="165" t="s">
        <v>2</v>
      </c>
      <c r="L45" s="167">
        <v>5</v>
      </c>
      <c r="M45" s="168" t="s">
        <v>242</v>
      </c>
      <c r="N45" s="169">
        <f>H45*L45</f>
        <v>1000000</v>
      </c>
    </row>
    <row r="46" spans="1:14" ht="12.95" customHeight="1" x14ac:dyDescent="0.3">
      <c r="A46" s="348"/>
      <c r="B46" s="334"/>
      <c r="C46" s="333"/>
      <c r="D46" s="334"/>
      <c r="E46" s="334"/>
      <c r="F46" s="162" t="s">
        <v>243</v>
      </c>
      <c r="G46" s="163"/>
      <c r="H46" s="164">
        <v>25000</v>
      </c>
      <c r="I46" s="165" t="s">
        <v>2</v>
      </c>
      <c r="J46" s="170">
        <v>80</v>
      </c>
      <c r="K46" s="165" t="s">
        <v>2</v>
      </c>
      <c r="L46" s="167">
        <v>5</v>
      </c>
      <c r="M46" s="168" t="s">
        <v>242</v>
      </c>
      <c r="N46" s="169">
        <f t="shared" ref="N46:N50" si="7">H46*J46*L46</f>
        <v>10000000</v>
      </c>
    </row>
    <row r="47" spans="1:14" ht="12.95" customHeight="1" x14ac:dyDescent="0.3">
      <c r="A47" s="348"/>
      <c r="B47" s="334"/>
      <c r="C47" s="333"/>
      <c r="D47" s="334"/>
      <c r="E47" s="334"/>
      <c r="F47" s="162" t="s">
        <v>244</v>
      </c>
      <c r="G47" s="163"/>
      <c r="H47" s="164">
        <v>100000</v>
      </c>
      <c r="I47" s="165" t="s">
        <v>2</v>
      </c>
      <c r="J47" s="170">
        <v>40</v>
      </c>
      <c r="K47" s="165" t="s">
        <v>2</v>
      </c>
      <c r="L47" s="167">
        <v>5</v>
      </c>
      <c r="M47" s="168" t="s">
        <v>242</v>
      </c>
      <c r="N47" s="169">
        <f t="shared" si="7"/>
        <v>20000000</v>
      </c>
    </row>
    <row r="48" spans="1:14" ht="12.95" customHeight="1" x14ac:dyDescent="0.3">
      <c r="A48" s="348"/>
      <c r="B48" s="334"/>
      <c r="C48" s="333"/>
      <c r="D48" s="334"/>
      <c r="E48" s="334"/>
      <c r="F48" s="22" t="s">
        <v>74</v>
      </c>
      <c r="G48" s="22"/>
      <c r="H48" s="36">
        <v>800000</v>
      </c>
      <c r="I48" s="147" t="s">
        <v>2</v>
      </c>
      <c r="J48" s="37"/>
      <c r="K48" s="147" t="s">
        <v>2</v>
      </c>
      <c r="L48" s="50">
        <v>50</v>
      </c>
      <c r="M48" s="39" t="s">
        <v>51</v>
      </c>
      <c r="N48" s="107">
        <f>H48*L48</f>
        <v>40000000</v>
      </c>
    </row>
    <row r="49" spans="1:14" ht="12.95" customHeight="1" x14ac:dyDescent="0.3">
      <c r="A49" s="348"/>
      <c r="B49" s="334"/>
      <c r="C49" s="333"/>
      <c r="D49" s="334"/>
      <c r="E49" s="334"/>
      <c r="F49" s="22" t="s">
        <v>75</v>
      </c>
      <c r="G49" s="22"/>
      <c r="H49" s="36"/>
      <c r="I49" s="147"/>
      <c r="J49" s="24"/>
      <c r="K49" s="24"/>
      <c r="L49" s="24"/>
      <c r="M49" s="22"/>
      <c r="N49" s="107">
        <f>SUM(N50:N55)</f>
        <v>13590000</v>
      </c>
    </row>
    <row r="50" spans="1:14" ht="12.95" customHeight="1" x14ac:dyDescent="0.3">
      <c r="A50" s="348"/>
      <c r="B50" s="334"/>
      <c r="C50" s="333"/>
      <c r="D50" s="334"/>
      <c r="E50" s="334"/>
      <c r="F50" s="162" t="s">
        <v>245</v>
      </c>
      <c r="G50" s="163"/>
      <c r="H50" s="164">
        <v>200000</v>
      </c>
      <c r="I50" s="165" t="s">
        <v>2</v>
      </c>
      <c r="J50" s="170">
        <v>3</v>
      </c>
      <c r="K50" s="165" t="s">
        <v>2</v>
      </c>
      <c r="L50" s="167">
        <v>1</v>
      </c>
      <c r="M50" s="168" t="s">
        <v>242</v>
      </c>
      <c r="N50" s="169">
        <f t="shared" si="7"/>
        <v>600000</v>
      </c>
    </row>
    <row r="51" spans="1:14" ht="12.95" customHeight="1" x14ac:dyDescent="0.3">
      <c r="A51" s="348"/>
      <c r="B51" s="334"/>
      <c r="C51" s="333"/>
      <c r="D51" s="334"/>
      <c r="E51" s="334"/>
      <c r="F51" s="162" t="s">
        <v>246</v>
      </c>
      <c r="G51" s="163"/>
      <c r="H51" s="164">
        <v>3300000</v>
      </c>
      <c r="I51" s="165"/>
      <c r="J51" s="170"/>
      <c r="K51" s="165" t="s">
        <v>2</v>
      </c>
      <c r="L51" s="167">
        <v>1</v>
      </c>
      <c r="M51" s="168" t="s">
        <v>242</v>
      </c>
      <c r="N51" s="169">
        <f>H51*L51</f>
        <v>3300000</v>
      </c>
    </row>
    <row r="52" spans="1:14" ht="12.95" customHeight="1" x14ac:dyDescent="0.3">
      <c r="A52" s="348"/>
      <c r="B52" s="334"/>
      <c r="C52" s="333"/>
      <c r="D52" s="334"/>
      <c r="E52" s="334"/>
      <c r="F52" s="162" t="s">
        <v>247</v>
      </c>
      <c r="G52" s="163"/>
      <c r="H52" s="164">
        <v>1600000</v>
      </c>
      <c r="I52" s="165"/>
      <c r="J52" s="170"/>
      <c r="K52" s="165" t="s">
        <v>2</v>
      </c>
      <c r="L52" s="167">
        <v>1</v>
      </c>
      <c r="M52" s="168" t="s">
        <v>242</v>
      </c>
      <c r="N52" s="169">
        <f>H52*L52</f>
        <v>1600000</v>
      </c>
    </row>
    <row r="53" spans="1:14" ht="12.95" customHeight="1" x14ac:dyDescent="0.3">
      <c r="A53" s="348"/>
      <c r="B53" s="334"/>
      <c r="C53" s="333"/>
      <c r="D53" s="334"/>
      <c r="E53" s="334"/>
      <c r="F53" s="162" t="s">
        <v>248</v>
      </c>
      <c r="G53" s="163"/>
      <c r="H53" s="164">
        <v>300000</v>
      </c>
      <c r="I53" s="165" t="s">
        <v>2</v>
      </c>
      <c r="J53" s="170">
        <v>3</v>
      </c>
      <c r="K53" s="165" t="s">
        <v>2</v>
      </c>
      <c r="L53" s="167">
        <v>1</v>
      </c>
      <c r="M53" s="168" t="s">
        <v>242</v>
      </c>
      <c r="N53" s="169">
        <f t="shared" ref="N53" si="8">H53*J53*L53</f>
        <v>900000</v>
      </c>
    </row>
    <row r="54" spans="1:14" ht="12.95" customHeight="1" x14ac:dyDescent="0.3">
      <c r="A54" s="348"/>
      <c r="B54" s="334"/>
      <c r="C54" s="333"/>
      <c r="D54" s="334"/>
      <c r="E54" s="334"/>
      <c r="F54" s="162" t="s">
        <v>249</v>
      </c>
      <c r="G54" s="163"/>
      <c r="H54" s="164">
        <v>150000</v>
      </c>
      <c r="I54" s="165"/>
      <c r="J54" s="170"/>
      <c r="K54" s="165" t="s">
        <v>2</v>
      </c>
      <c r="L54" s="171">
        <v>17</v>
      </c>
      <c r="M54" s="168" t="s">
        <v>242</v>
      </c>
      <c r="N54" s="169">
        <f>H54*L54</f>
        <v>2550000</v>
      </c>
    </row>
    <row r="55" spans="1:14" ht="12.95" customHeight="1" x14ac:dyDescent="0.3">
      <c r="A55" s="348"/>
      <c r="B55" s="334"/>
      <c r="C55" s="333"/>
      <c r="D55" s="334"/>
      <c r="E55" s="334"/>
      <c r="F55" s="162" t="s">
        <v>250</v>
      </c>
      <c r="G55" s="163"/>
      <c r="H55" s="205">
        <v>928000</v>
      </c>
      <c r="I55" s="165"/>
      <c r="J55" s="170"/>
      <c r="K55" s="165" t="s">
        <v>2</v>
      </c>
      <c r="L55" s="167">
        <v>5</v>
      </c>
      <c r="M55" s="168" t="s">
        <v>242</v>
      </c>
      <c r="N55" s="169">
        <f>H55*L55</f>
        <v>4640000</v>
      </c>
    </row>
    <row r="56" spans="1:14" ht="12.95" customHeight="1" x14ac:dyDescent="0.3">
      <c r="A56" s="348"/>
      <c r="B56" s="334"/>
      <c r="C56" s="333"/>
      <c r="D56" s="334"/>
      <c r="E56" s="334"/>
      <c r="F56" s="69"/>
      <c r="G56" s="69"/>
      <c r="H56" s="40"/>
      <c r="I56" s="41"/>
      <c r="J56" s="45"/>
      <c r="K56" s="45"/>
      <c r="L56" s="44" t="s">
        <v>52</v>
      </c>
      <c r="M56" s="43"/>
      <c r="N56" s="108">
        <f>N39+N44+N48+N49</f>
        <v>186090000</v>
      </c>
    </row>
    <row r="57" spans="1:14" ht="12.95" customHeight="1" x14ac:dyDescent="0.3">
      <c r="A57" s="348"/>
      <c r="B57" s="31" t="s">
        <v>76</v>
      </c>
      <c r="C57" s="143"/>
      <c r="D57" s="31"/>
      <c r="E57" s="68">
        <f>SUM(E58:E102)</f>
        <v>140872500</v>
      </c>
      <c r="F57" s="66"/>
      <c r="G57" s="67"/>
      <c r="H57" s="32"/>
      <c r="I57" s="33"/>
      <c r="J57" s="148"/>
      <c r="K57" s="148"/>
      <c r="L57" s="148"/>
      <c r="M57" s="67"/>
      <c r="N57" s="106">
        <f>N60+N76+N80+N96+N99+N102</f>
        <v>140872500</v>
      </c>
    </row>
    <row r="58" spans="1:14" ht="12.95" customHeight="1" x14ac:dyDescent="0.3">
      <c r="A58" s="348"/>
      <c r="B58" s="334"/>
      <c r="C58" s="333" t="s">
        <v>77</v>
      </c>
      <c r="D58" s="334"/>
      <c r="E58" s="335">
        <f>N60</f>
        <v>7200000</v>
      </c>
      <c r="F58" s="19" t="s">
        <v>78</v>
      </c>
      <c r="G58" s="19"/>
      <c r="H58" s="46">
        <v>350000</v>
      </c>
      <c r="I58" s="53"/>
      <c r="J58" s="51"/>
      <c r="K58" s="147" t="s">
        <v>2</v>
      </c>
      <c r="L58" s="52">
        <v>12</v>
      </c>
      <c r="M58" s="47" t="s">
        <v>51</v>
      </c>
      <c r="N58" s="107">
        <f>H58*L58</f>
        <v>4200000</v>
      </c>
    </row>
    <row r="59" spans="1:14" ht="12.95" customHeight="1" x14ac:dyDescent="0.3">
      <c r="A59" s="348"/>
      <c r="B59" s="334"/>
      <c r="C59" s="333"/>
      <c r="D59" s="334"/>
      <c r="E59" s="334"/>
      <c r="F59" s="22" t="s">
        <v>79</v>
      </c>
      <c r="G59" s="22"/>
      <c r="H59" s="36">
        <v>3000000</v>
      </c>
      <c r="I59" s="147"/>
      <c r="J59" s="37"/>
      <c r="K59" s="147" t="s">
        <v>2</v>
      </c>
      <c r="L59" s="50">
        <v>1</v>
      </c>
      <c r="M59" s="39" t="s">
        <v>51</v>
      </c>
      <c r="N59" s="107">
        <f>H59*L59</f>
        <v>3000000</v>
      </c>
    </row>
    <row r="60" spans="1:14" ht="12.95" customHeight="1" x14ac:dyDescent="0.3">
      <c r="A60" s="348"/>
      <c r="B60" s="334"/>
      <c r="C60" s="333"/>
      <c r="D60" s="334"/>
      <c r="E60" s="334"/>
      <c r="F60" s="69"/>
      <c r="G60" s="69"/>
      <c r="H60" s="40"/>
      <c r="I60" s="41"/>
      <c r="J60" s="45"/>
      <c r="K60" s="45"/>
      <c r="L60" s="44" t="s">
        <v>52</v>
      </c>
      <c r="M60" s="43"/>
      <c r="N60" s="108">
        <f>SUM(N58:N59)</f>
        <v>7200000</v>
      </c>
    </row>
    <row r="61" spans="1:14" ht="12.95" customHeight="1" x14ac:dyDescent="0.3">
      <c r="A61" s="348"/>
      <c r="B61" s="334"/>
      <c r="C61" s="333" t="s">
        <v>80</v>
      </c>
      <c r="D61" s="334"/>
      <c r="E61" s="335">
        <f>N76</f>
        <v>80020000</v>
      </c>
      <c r="F61" s="19" t="s">
        <v>81</v>
      </c>
      <c r="G61" s="19"/>
      <c r="H61" s="46">
        <v>300000</v>
      </c>
      <c r="I61" s="53"/>
      <c r="J61" s="51"/>
      <c r="K61" s="147" t="s">
        <v>2</v>
      </c>
      <c r="L61" s="52">
        <v>12</v>
      </c>
      <c r="M61" s="47" t="s">
        <v>51</v>
      </c>
      <c r="N61" s="107">
        <f>H61*L61</f>
        <v>3600000</v>
      </c>
    </row>
    <row r="62" spans="1:14" ht="12.95" customHeight="1" x14ac:dyDescent="0.3">
      <c r="A62" s="348"/>
      <c r="B62" s="334"/>
      <c r="C62" s="333"/>
      <c r="D62" s="334"/>
      <c r="E62" s="334"/>
      <c r="F62" s="22" t="s">
        <v>82</v>
      </c>
      <c r="G62" s="22"/>
      <c r="H62" s="36">
        <v>150000</v>
      </c>
      <c r="I62" s="147"/>
      <c r="J62" s="37"/>
      <c r="K62" s="147" t="s">
        <v>2</v>
      </c>
      <c r="L62" s="38">
        <v>12</v>
      </c>
      <c r="M62" s="39" t="s">
        <v>51</v>
      </c>
      <c r="N62" s="107">
        <f t="shared" ref="N62:N75" si="9">H62*L62</f>
        <v>1800000</v>
      </c>
    </row>
    <row r="63" spans="1:14" ht="12.95" customHeight="1" x14ac:dyDescent="0.3">
      <c r="A63" s="348"/>
      <c r="B63" s="334"/>
      <c r="C63" s="333"/>
      <c r="D63" s="334"/>
      <c r="E63" s="334"/>
      <c r="F63" s="22" t="s">
        <v>83</v>
      </c>
      <c r="G63" s="22"/>
      <c r="H63" s="36">
        <v>350000</v>
      </c>
      <c r="I63" s="147"/>
      <c r="J63" s="37"/>
      <c r="K63" s="147" t="s">
        <v>2</v>
      </c>
      <c r="L63" s="38">
        <v>12</v>
      </c>
      <c r="M63" s="39" t="s">
        <v>51</v>
      </c>
      <c r="N63" s="107">
        <f t="shared" si="9"/>
        <v>4200000</v>
      </c>
    </row>
    <row r="64" spans="1:14" ht="12.95" customHeight="1" x14ac:dyDescent="0.3">
      <c r="A64" s="348"/>
      <c r="B64" s="334"/>
      <c r="C64" s="333"/>
      <c r="D64" s="334"/>
      <c r="E64" s="334"/>
      <c r="F64" s="22" t="s">
        <v>84</v>
      </c>
      <c r="G64" s="22"/>
      <c r="H64" s="36">
        <v>200000</v>
      </c>
      <c r="I64" s="147"/>
      <c r="J64" s="50"/>
      <c r="K64" s="147" t="s">
        <v>2</v>
      </c>
      <c r="L64" s="38">
        <v>12</v>
      </c>
      <c r="M64" s="39" t="s">
        <v>51</v>
      </c>
      <c r="N64" s="107">
        <f t="shared" si="9"/>
        <v>2400000</v>
      </c>
    </row>
    <row r="65" spans="1:14" ht="12.95" customHeight="1" x14ac:dyDescent="0.3">
      <c r="A65" s="348"/>
      <c r="B65" s="334"/>
      <c r="C65" s="333"/>
      <c r="D65" s="334"/>
      <c r="E65" s="334"/>
      <c r="F65" s="22" t="s">
        <v>85</v>
      </c>
      <c r="G65" s="22"/>
      <c r="H65" s="36">
        <v>45000</v>
      </c>
      <c r="I65" s="147"/>
      <c r="J65" s="37"/>
      <c r="K65" s="147" t="s">
        <v>2</v>
      </c>
      <c r="L65" s="38">
        <v>12</v>
      </c>
      <c r="M65" s="39" t="s">
        <v>51</v>
      </c>
      <c r="N65" s="107">
        <f t="shared" si="9"/>
        <v>540000</v>
      </c>
    </row>
    <row r="66" spans="1:14" ht="12.95" customHeight="1" x14ac:dyDescent="0.3">
      <c r="A66" s="348"/>
      <c r="B66" s="334"/>
      <c r="C66" s="333"/>
      <c r="D66" s="334"/>
      <c r="E66" s="334"/>
      <c r="F66" s="22" t="s">
        <v>86</v>
      </c>
      <c r="G66" s="22"/>
      <c r="H66" s="36">
        <v>220000</v>
      </c>
      <c r="I66" s="147"/>
      <c r="J66" s="37"/>
      <c r="K66" s="147" t="s">
        <v>2</v>
      </c>
      <c r="L66" s="38">
        <v>12</v>
      </c>
      <c r="M66" s="39" t="s">
        <v>51</v>
      </c>
      <c r="N66" s="107">
        <f t="shared" si="9"/>
        <v>2640000</v>
      </c>
    </row>
    <row r="67" spans="1:14" ht="12.95" customHeight="1" x14ac:dyDescent="0.3">
      <c r="A67" s="348"/>
      <c r="B67" s="334"/>
      <c r="C67" s="333"/>
      <c r="D67" s="334"/>
      <c r="E67" s="334"/>
      <c r="F67" s="22" t="s">
        <v>87</v>
      </c>
      <c r="G67" s="22"/>
      <c r="H67" s="36">
        <v>100000</v>
      </c>
      <c r="I67" s="147"/>
      <c r="J67" s="37"/>
      <c r="K67" s="147" t="s">
        <v>2</v>
      </c>
      <c r="L67" s="38">
        <v>12</v>
      </c>
      <c r="M67" s="39" t="s">
        <v>51</v>
      </c>
      <c r="N67" s="107">
        <f t="shared" si="9"/>
        <v>1200000</v>
      </c>
    </row>
    <row r="68" spans="1:14" ht="12.95" customHeight="1" x14ac:dyDescent="0.3">
      <c r="A68" s="348"/>
      <c r="B68" s="334"/>
      <c r="C68" s="333"/>
      <c r="D68" s="334"/>
      <c r="E68" s="334"/>
      <c r="F68" s="22" t="s">
        <v>88</v>
      </c>
      <c r="G68" s="22"/>
      <c r="H68" s="36">
        <v>770000</v>
      </c>
      <c r="I68" s="147"/>
      <c r="J68" s="37"/>
      <c r="K68" s="147" t="s">
        <v>2</v>
      </c>
      <c r="L68" s="38">
        <v>12</v>
      </c>
      <c r="M68" s="39" t="s">
        <v>51</v>
      </c>
      <c r="N68" s="107">
        <f t="shared" si="9"/>
        <v>9240000</v>
      </c>
    </row>
    <row r="69" spans="1:14" ht="12.95" customHeight="1" x14ac:dyDescent="0.3">
      <c r="A69" s="348"/>
      <c r="B69" s="334"/>
      <c r="C69" s="333"/>
      <c r="D69" s="334"/>
      <c r="E69" s="334"/>
      <c r="F69" s="22" t="s">
        <v>89</v>
      </c>
      <c r="G69" s="22"/>
      <c r="H69" s="36">
        <v>4400000</v>
      </c>
      <c r="I69" s="147"/>
      <c r="J69" s="37"/>
      <c r="K69" s="147" t="s">
        <v>2</v>
      </c>
      <c r="L69" s="50">
        <v>1</v>
      </c>
      <c r="M69" s="39" t="s">
        <v>51</v>
      </c>
      <c r="N69" s="107">
        <f t="shared" si="9"/>
        <v>4400000</v>
      </c>
    </row>
    <row r="70" spans="1:14" ht="12.95" customHeight="1" x14ac:dyDescent="0.3">
      <c r="A70" s="348"/>
      <c r="B70" s="334"/>
      <c r="C70" s="333"/>
      <c r="D70" s="334"/>
      <c r="E70" s="334"/>
      <c r="F70" s="22" t="s">
        <v>90</v>
      </c>
      <c r="G70" s="22"/>
      <c r="H70" s="36">
        <v>2500000</v>
      </c>
      <c r="I70" s="147"/>
      <c r="J70" s="37"/>
      <c r="K70" s="147" t="s">
        <v>2</v>
      </c>
      <c r="L70" s="50">
        <v>1</v>
      </c>
      <c r="M70" s="39" t="s">
        <v>51</v>
      </c>
      <c r="N70" s="107">
        <f t="shared" si="9"/>
        <v>2500000</v>
      </c>
    </row>
    <row r="71" spans="1:14" ht="12.95" customHeight="1" x14ac:dyDescent="0.3">
      <c r="A71" s="348"/>
      <c r="B71" s="334"/>
      <c r="C71" s="333"/>
      <c r="D71" s="334"/>
      <c r="E71" s="334"/>
      <c r="F71" s="22" t="s">
        <v>91</v>
      </c>
      <c r="G71" s="22"/>
      <c r="H71" s="36">
        <v>100000</v>
      </c>
      <c r="I71" s="147"/>
      <c r="J71" s="37"/>
      <c r="K71" s="147" t="s">
        <v>2</v>
      </c>
      <c r="L71" s="50">
        <v>1</v>
      </c>
      <c r="M71" s="39" t="s">
        <v>51</v>
      </c>
      <c r="N71" s="107">
        <f t="shared" si="9"/>
        <v>100000</v>
      </c>
    </row>
    <row r="72" spans="1:14" ht="12.95" customHeight="1" x14ac:dyDescent="0.3">
      <c r="A72" s="348"/>
      <c r="B72" s="334"/>
      <c r="C72" s="333"/>
      <c r="D72" s="334"/>
      <c r="E72" s="334"/>
      <c r="F72" s="22" t="s">
        <v>92</v>
      </c>
      <c r="G72" s="22"/>
      <c r="H72" s="36">
        <v>2000000</v>
      </c>
      <c r="I72" s="147"/>
      <c r="J72" s="37"/>
      <c r="K72" s="147" t="s">
        <v>2</v>
      </c>
      <c r="L72" s="50">
        <v>3</v>
      </c>
      <c r="M72" s="39" t="s">
        <v>51</v>
      </c>
      <c r="N72" s="107">
        <f t="shared" si="9"/>
        <v>6000000</v>
      </c>
    </row>
    <row r="73" spans="1:14" ht="12.95" customHeight="1" x14ac:dyDescent="0.3">
      <c r="A73" s="348"/>
      <c r="B73" s="334"/>
      <c r="C73" s="333"/>
      <c r="D73" s="334"/>
      <c r="E73" s="334"/>
      <c r="F73" s="22" t="s">
        <v>289</v>
      </c>
      <c r="G73" s="22"/>
      <c r="H73" s="36">
        <v>200000</v>
      </c>
      <c r="I73" s="147"/>
      <c r="J73" s="37"/>
      <c r="K73" s="147" t="s">
        <v>2</v>
      </c>
      <c r="L73" s="38">
        <v>12</v>
      </c>
      <c r="M73" s="39" t="s">
        <v>51</v>
      </c>
      <c r="N73" s="107">
        <f t="shared" si="9"/>
        <v>2400000</v>
      </c>
    </row>
    <row r="74" spans="1:14" ht="12.95" customHeight="1" x14ac:dyDescent="0.3">
      <c r="A74" s="348"/>
      <c r="B74" s="334"/>
      <c r="C74" s="333"/>
      <c r="D74" s="334"/>
      <c r="E74" s="334"/>
      <c r="F74" s="22" t="s">
        <v>93</v>
      </c>
      <c r="G74" s="22"/>
      <c r="H74" s="36">
        <v>550000</v>
      </c>
      <c r="I74" s="147"/>
      <c r="J74" s="37"/>
      <c r="K74" s="147" t="s">
        <v>2</v>
      </c>
      <c r="L74" s="38">
        <v>12</v>
      </c>
      <c r="M74" s="39" t="s">
        <v>51</v>
      </c>
      <c r="N74" s="107">
        <f t="shared" si="9"/>
        <v>6600000</v>
      </c>
    </row>
    <row r="75" spans="1:14" ht="12.95" customHeight="1" x14ac:dyDescent="0.3">
      <c r="A75" s="348"/>
      <c r="B75" s="334"/>
      <c r="C75" s="333"/>
      <c r="D75" s="334"/>
      <c r="E75" s="334"/>
      <c r="F75" s="22" t="s">
        <v>94</v>
      </c>
      <c r="G75" s="22"/>
      <c r="H75" s="36">
        <v>2700000</v>
      </c>
      <c r="I75" s="147"/>
      <c r="J75" s="37"/>
      <c r="K75" s="147" t="s">
        <v>2</v>
      </c>
      <c r="L75" s="38">
        <v>12</v>
      </c>
      <c r="M75" s="39" t="s">
        <v>51</v>
      </c>
      <c r="N75" s="107">
        <f t="shared" si="9"/>
        <v>32400000</v>
      </c>
    </row>
    <row r="76" spans="1:14" ht="12.75" customHeight="1" x14ac:dyDescent="0.3">
      <c r="A76" s="348"/>
      <c r="B76" s="334"/>
      <c r="C76" s="333"/>
      <c r="D76" s="334"/>
      <c r="E76" s="334"/>
      <c r="F76" s="69"/>
      <c r="G76" s="69"/>
      <c r="H76" s="40"/>
      <c r="I76" s="41"/>
      <c r="J76" s="45"/>
      <c r="K76" s="45"/>
      <c r="L76" s="44" t="s">
        <v>52</v>
      </c>
      <c r="M76" s="43"/>
      <c r="N76" s="108">
        <f>SUM(N61:N75)</f>
        <v>80020000</v>
      </c>
    </row>
    <row r="77" spans="1:14" ht="12.95" customHeight="1" x14ac:dyDescent="0.3">
      <c r="A77" s="348"/>
      <c r="B77" s="334"/>
      <c r="C77" s="333" t="s">
        <v>95</v>
      </c>
      <c r="D77" s="334"/>
      <c r="E77" s="335">
        <f>N80</f>
        <v>12120000</v>
      </c>
      <c r="F77" s="19" t="s">
        <v>96</v>
      </c>
      <c r="G77" s="19"/>
      <c r="H77" s="36">
        <v>500000</v>
      </c>
      <c r="I77" s="147"/>
      <c r="J77" s="37"/>
      <c r="K77" s="147" t="s">
        <v>2</v>
      </c>
      <c r="L77" s="38">
        <v>12</v>
      </c>
      <c r="M77" s="39" t="s">
        <v>51</v>
      </c>
      <c r="N77" s="107">
        <f>H77*L77</f>
        <v>6000000</v>
      </c>
    </row>
    <row r="78" spans="1:14" ht="12.95" customHeight="1" x14ac:dyDescent="0.3">
      <c r="A78" s="348"/>
      <c r="B78" s="334"/>
      <c r="C78" s="333"/>
      <c r="D78" s="334"/>
      <c r="E78" s="334"/>
      <c r="F78" s="22" t="s">
        <v>97</v>
      </c>
      <c r="G78" s="22"/>
      <c r="H78" s="36">
        <v>450000</v>
      </c>
      <c r="I78" s="147"/>
      <c r="J78" s="37"/>
      <c r="K78" s="147" t="s">
        <v>2</v>
      </c>
      <c r="L78" s="38">
        <v>12</v>
      </c>
      <c r="M78" s="39" t="s">
        <v>51</v>
      </c>
      <c r="N78" s="107">
        <f t="shared" ref="N78:N79" si="10">H78*L78</f>
        <v>5400000</v>
      </c>
    </row>
    <row r="79" spans="1:14" ht="12.95" customHeight="1" x14ac:dyDescent="0.3">
      <c r="A79" s="348"/>
      <c r="B79" s="334"/>
      <c r="C79" s="333"/>
      <c r="D79" s="334"/>
      <c r="E79" s="334"/>
      <c r="F79" s="22" t="s">
        <v>98</v>
      </c>
      <c r="G79" s="22"/>
      <c r="H79" s="36">
        <v>60000</v>
      </c>
      <c r="I79" s="147"/>
      <c r="J79" s="37"/>
      <c r="K79" s="147" t="s">
        <v>2</v>
      </c>
      <c r="L79" s="38">
        <v>12</v>
      </c>
      <c r="M79" s="39" t="s">
        <v>51</v>
      </c>
      <c r="N79" s="107">
        <f t="shared" si="10"/>
        <v>720000</v>
      </c>
    </row>
    <row r="80" spans="1:14" ht="12.95" customHeight="1" x14ac:dyDescent="0.3">
      <c r="A80" s="348"/>
      <c r="B80" s="334"/>
      <c r="C80" s="333"/>
      <c r="D80" s="334"/>
      <c r="E80" s="334"/>
      <c r="F80" s="69"/>
      <c r="G80" s="69"/>
      <c r="H80" s="40"/>
      <c r="I80" s="41"/>
      <c r="J80" s="45"/>
      <c r="K80" s="45"/>
      <c r="L80" s="44" t="s">
        <v>52</v>
      </c>
      <c r="M80" s="43"/>
      <c r="N80" s="108">
        <f>SUM(N77:N79)</f>
        <v>12120000</v>
      </c>
    </row>
    <row r="81" spans="1:14" ht="12.95" customHeight="1" x14ac:dyDescent="0.3">
      <c r="A81" s="348"/>
      <c r="B81" s="334"/>
      <c r="C81" s="333" t="s">
        <v>99</v>
      </c>
      <c r="D81" s="334"/>
      <c r="E81" s="335">
        <f>N96</f>
        <v>16332500</v>
      </c>
      <c r="F81" s="19" t="s">
        <v>100</v>
      </c>
      <c r="G81" s="19"/>
      <c r="H81" s="46">
        <v>100000</v>
      </c>
      <c r="I81" s="53"/>
      <c r="J81" s="51"/>
      <c r="K81" s="147" t="s">
        <v>2</v>
      </c>
      <c r="L81" s="55">
        <v>2</v>
      </c>
      <c r="M81" s="47" t="s">
        <v>51</v>
      </c>
      <c r="N81" s="107">
        <f>H81*L81</f>
        <v>200000</v>
      </c>
    </row>
    <row r="82" spans="1:14" ht="12.95" customHeight="1" x14ac:dyDescent="0.3">
      <c r="A82" s="348"/>
      <c r="B82" s="334"/>
      <c r="C82" s="333"/>
      <c r="D82" s="334"/>
      <c r="E82" s="334"/>
      <c r="F82" s="22" t="s">
        <v>101</v>
      </c>
      <c r="G82" s="22"/>
      <c r="H82" s="36">
        <v>100000</v>
      </c>
      <c r="I82" s="147"/>
      <c r="J82" s="37"/>
      <c r="K82" s="147" t="s">
        <v>2</v>
      </c>
      <c r="L82" s="56">
        <v>4</v>
      </c>
      <c r="M82" s="39" t="s">
        <v>51</v>
      </c>
      <c r="N82" s="107">
        <f t="shared" ref="N82:N101" si="11">H82*L82</f>
        <v>400000</v>
      </c>
    </row>
    <row r="83" spans="1:14" ht="12.75" customHeight="1" x14ac:dyDescent="0.3">
      <c r="A83" s="348"/>
      <c r="B83" s="334"/>
      <c r="C83" s="333"/>
      <c r="D83" s="334"/>
      <c r="E83" s="334"/>
      <c r="F83" s="22" t="s">
        <v>102</v>
      </c>
      <c r="G83" s="22"/>
      <c r="H83" s="36">
        <v>700000</v>
      </c>
      <c r="I83" s="147"/>
      <c r="J83" s="37"/>
      <c r="K83" s="147" t="s">
        <v>2</v>
      </c>
      <c r="L83" s="56">
        <v>4</v>
      </c>
      <c r="M83" s="39" t="s">
        <v>51</v>
      </c>
      <c r="N83" s="107">
        <f t="shared" si="11"/>
        <v>2800000</v>
      </c>
    </row>
    <row r="84" spans="1:14" ht="12.75" customHeight="1" x14ac:dyDescent="0.3">
      <c r="A84" s="348"/>
      <c r="B84" s="334"/>
      <c r="C84" s="333"/>
      <c r="D84" s="334"/>
      <c r="E84" s="334"/>
      <c r="F84" s="22" t="s">
        <v>219</v>
      </c>
      <c r="G84" s="22"/>
      <c r="H84" s="36">
        <v>40500</v>
      </c>
      <c r="I84" s="147"/>
      <c r="J84" s="37"/>
      <c r="K84" s="147" t="s">
        <v>2</v>
      </c>
      <c r="L84" s="153">
        <v>5</v>
      </c>
      <c r="M84" s="39" t="s">
        <v>51</v>
      </c>
      <c r="N84" s="107">
        <f t="shared" si="11"/>
        <v>202500</v>
      </c>
    </row>
    <row r="85" spans="1:14" ht="12.95" customHeight="1" x14ac:dyDescent="0.3">
      <c r="A85" s="348"/>
      <c r="B85" s="334"/>
      <c r="C85" s="333"/>
      <c r="D85" s="334"/>
      <c r="E85" s="334"/>
      <c r="F85" s="22" t="s">
        <v>103</v>
      </c>
      <c r="G85" s="22"/>
      <c r="H85" s="36">
        <v>100000</v>
      </c>
      <c r="I85" s="147"/>
      <c r="J85" s="37"/>
      <c r="K85" s="147" t="s">
        <v>2</v>
      </c>
      <c r="L85" s="50">
        <v>3</v>
      </c>
      <c r="M85" s="39" t="s">
        <v>51</v>
      </c>
      <c r="N85" s="107">
        <f t="shared" si="11"/>
        <v>300000</v>
      </c>
    </row>
    <row r="86" spans="1:14" ht="12.95" customHeight="1" x14ac:dyDescent="0.3">
      <c r="A86" s="348"/>
      <c r="B86" s="334"/>
      <c r="C86" s="333"/>
      <c r="D86" s="334"/>
      <c r="E86" s="334"/>
      <c r="F86" s="22" t="s">
        <v>104</v>
      </c>
      <c r="G86" s="22"/>
      <c r="H86" s="36">
        <v>3500000</v>
      </c>
      <c r="I86" s="147"/>
      <c r="J86" s="37"/>
      <c r="K86" s="147" t="s">
        <v>2</v>
      </c>
      <c r="L86" s="50">
        <v>2</v>
      </c>
      <c r="M86" s="39" t="s">
        <v>51</v>
      </c>
      <c r="N86" s="107">
        <f t="shared" si="11"/>
        <v>7000000</v>
      </c>
    </row>
    <row r="87" spans="1:14" ht="12.95" customHeight="1" x14ac:dyDescent="0.3">
      <c r="A87" s="348"/>
      <c r="B87" s="334"/>
      <c r="C87" s="333"/>
      <c r="D87" s="334"/>
      <c r="E87" s="334"/>
      <c r="F87" s="22" t="s">
        <v>105</v>
      </c>
      <c r="G87" s="22"/>
      <c r="H87" s="36">
        <v>200000</v>
      </c>
      <c r="I87" s="147"/>
      <c r="J87" s="37"/>
      <c r="K87" s="147" t="s">
        <v>2</v>
      </c>
      <c r="L87" s="50">
        <v>4</v>
      </c>
      <c r="M87" s="39" t="s">
        <v>51</v>
      </c>
      <c r="N87" s="107">
        <f t="shared" si="11"/>
        <v>800000</v>
      </c>
    </row>
    <row r="88" spans="1:14" ht="12.95" customHeight="1" x14ac:dyDescent="0.3">
      <c r="A88" s="348"/>
      <c r="B88" s="334"/>
      <c r="C88" s="333"/>
      <c r="D88" s="334"/>
      <c r="E88" s="334"/>
      <c r="F88" s="22" t="s">
        <v>106</v>
      </c>
      <c r="G88" s="22"/>
      <c r="H88" s="36">
        <v>100000</v>
      </c>
      <c r="I88" s="147"/>
      <c r="J88" s="37"/>
      <c r="K88" s="147" t="s">
        <v>2</v>
      </c>
      <c r="L88" s="50">
        <v>7</v>
      </c>
      <c r="M88" s="39" t="s">
        <v>51</v>
      </c>
      <c r="N88" s="107">
        <f t="shared" si="11"/>
        <v>700000</v>
      </c>
    </row>
    <row r="89" spans="1:14" ht="12.95" customHeight="1" x14ac:dyDescent="0.3">
      <c r="A89" s="348"/>
      <c r="B89" s="334"/>
      <c r="C89" s="333"/>
      <c r="D89" s="334"/>
      <c r="E89" s="334"/>
      <c r="F89" s="22" t="s">
        <v>107</v>
      </c>
      <c r="G89" s="22"/>
      <c r="H89" s="36">
        <v>100000</v>
      </c>
      <c r="I89" s="147"/>
      <c r="J89" s="37"/>
      <c r="K89" s="147" t="s">
        <v>2</v>
      </c>
      <c r="L89" s="38">
        <v>12</v>
      </c>
      <c r="M89" s="39" t="s">
        <v>51</v>
      </c>
      <c r="N89" s="107">
        <f t="shared" si="11"/>
        <v>1200000</v>
      </c>
    </row>
    <row r="90" spans="1:14" ht="12.95" customHeight="1" x14ac:dyDescent="0.3">
      <c r="A90" s="348"/>
      <c r="B90" s="334"/>
      <c r="C90" s="333"/>
      <c r="D90" s="334"/>
      <c r="E90" s="334"/>
      <c r="F90" s="22" t="s">
        <v>108</v>
      </c>
      <c r="G90" s="22"/>
      <c r="H90" s="36">
        <v>10000</v>
      </c>
      <c r="I90" s="147"/>
      <c r="J90" s="37"/>
      <c r="K90" s="147" t="s">
        <v>2</v>
      </c>
      <c r="L90" s="38">
        <v>12</v>
      </c>
      <c r="M90" s="39" t="s">
        <v>51</v>
      </c>
      <c r="N90" s="107">
        <f t="shared" si="11"/>
        <v>120000</v>
      </c>
    </row>
    <row r="91" spans="1:14" ht="12.95" customHeight="1" x14ac:dyDescent="0.3">
      <c r="A91" s="348"/>
      <c r="B91" s="334"/>
      <c r="C91" s="333"/>
      <c r="D91" s="334"/>
      <c r="E91" s="334"/>
      <c r="F91" s="22" t="s">
        <v>303</v>
      </c>
      <c r="G91" s="22"/>
      <c r="H91" s="36">
        <v>25000</v>
      </c>
      <c r="I91" s="147"/>
      <c r="J91" s="37"/>
      <c r="K91" s="147" t="s">
        <v>2</v>
      </c>
      <c r="L91" s="38">
        <v>12</v>
      </c>
      <c r="M91" s="39" t="s">
        <v>51</v>
      </c>
      <c r="N91" s="107">
        <f t="shared" si="11"/>
        <v>300000</v>
      </c>
    </row>
    <row r="92" spans="1:14" ht="12.95" customHeight="1" x14ac:dyDescent="0.3">
      <c r="A92" s="348"/>
      <c r="B92" s="334"/>
      <c r="C92" s="333"/>
      <c r="D92" s="334"/>
      <c r="E92" s="334"/>
      <c r="F92" s="22" t="s">
        <v>109</v>
      </c>
      <c r="G92" s="22"/>
      <c r="H92" s="36">
        <v>750000</v>
      </c>
      <c r="I92" s="147"/>
      <c r="J92" s="37"/>
      <c r="K92" s="147" t="s">
        <v>2</v>
      </c>
      <c r="L92" s="50">
        <v>1</v>
      </c>
      <c r="M92" s="39" t="s">
        <v>51</v>
      </c>
      <c r="N92" s="107">
        <f t="shared" si="11"/>
        <v>750000</v>
      </c>
    </row>
    <row r="93" spans="1:14" ht="12.75" customHeight="1" x14ac:dyDescent="0.3">
      <c r="A93" s="348"/>
      <c r="B93" s="334"/>
      <c r="C93" s="333"/>
      <c r="D93" s="334"/>
      <c r="E93" s="334"/>
      <c r="F93" s="22" t="s">
        <v>110</v>
      </c>
      <c r="G93" s="22"/>
      <c r="H93" s="36">
        <v>500000</v>
      </c>
      <c r="I93" s="173"/>
      <c r="J93" s="37"/>
      <c r="K93" s="173" t="s">
        <v>2</v>
      </c>
      <c r="L93" s="50">
        <v>1</v>
      </c>
      <c r="M93" s="39" t="s">
        <v>51</v>
      </c>
      <c r="N93" s="107">
        <f t="shared" ref="N93:N94" si="12">H93*L93</f>
        <v>500000</v>
      </c>
    </row>
    <row r="94" spans="1:14" ht="12.75" customHeight="1" x14ac:dyDescent="0.3">
      <c r="A94" s="348"/>
      <c r="B94" s="334"/>
      <c r="C94" s="333"/>
      <c r="D94" s="334"/>
      <c r="E94" s="334"/>
      <c r="F94" s="22" t="s">
        <v>290</v>
      </c>
      <c r="G94" s="22"/>
      <c r="H94" s="36">
        <v>700000</v>
      </c>
      <c r="I94" s="173"/>
      <c r="J94" s="37"/>
      <c r="K94" s="173" t="s">
        <v>2</v>
      </c>
      <c r="L94" s="50">
        <v>1</v>
      </c>
      <c r="M94" s="39" t="s">
        <v>51</v>
      </c>
      <c r="N94" s="107">
        <f t="shared" si="12"/>
        <v>700000</v>
      </c>
    </row>
    <row r="95" spans="1:14" ht="12.95" customHeight="1" x14ac:dyDescent="0.3">
      <c r="A95" s="348"/>
      <c r="B95" s="334"/>
      <c r="C95" s="333"/>
      <c r="D95" s="334"/>
      <c r="E95" s="334"/>
      <c r="F95" s="22" t="s">
        <v>304</v>
      </c>
      <c r="G95" s="22"/>
      <c r="H95" s="36">
        <v>90000</v>
      </c>
      <c r="I95" s="147"/>
      <c r="J95" s="37"/>
      <c r="K95" s="147" t="s">
        <v>2</v>
      </c>
      <c r="L95" s="50">
        <v>4</v>
      </c>
      <c r="M95" s="39" t="s">
        <v>51</v>
      </c>
      <c r="N95" s="107">
        <f t="shared" si="11"/>
        <v>360000</v>
      </c>
    </row>
    <row r="96" spans="1:14" ht="12.75" customHeight="1" x14ac:dyDescent="0.3">
      <c r="A96" s="348"/>
      <c r="B96" s="334"/>
      <c r="C96" s="333"/>
      <c r="D96" s="334"/>
      <c r="E96" s="334"/>
      <c r="F96" s="69"/>
      <c r="G96" s="69"/>
      <c r="H96" s="40"/>
      <c r="I96" s="41"/>
      <c r="J96" s="45"/>
      <c r="K96" s="45"/>
      <c r="L96" s="44" t="s">
        <v>52</v>
      </c>
      <c r="M96" s="43"/>
      <c r="N96" s="108">
        <f>SUM(N81:N95)</f>
        <v>16332500</v>
      </c>
    </row>
    <row r="97" spans="1:15" ht="12.95" customHeight="1" x14ac:dyDescent="0.3">
      <c r="A97" s="348"/>
      <c r="B97" s="334"/>
      <c r="C97" s="333" t="s">
        <v>111</v>
      </c>
      <c r="D97" s="334"/>
      <c r="E97" s="335">
        <f>N99</f>
        <v>9600000</v>
      </c>
      <c r="F97" s="19" t="s">
        <v>112</v>
      </c>
      <c r="G97" s="19"/>
      <c r="H97" s="46">
        <v>600000</v>
      </c>
      <c r="I97" s="53"/>
      <c r="J97" s="51"/>
      <c r="K97" s="147" t="s">
        <v>2</v>
      </c>
      <c r="L97" s="52">
        <v>12</v>
      </c>
      <c r="M97" s="47" t="s">
        <v>51</v>
      </c>
      <c r="N97" s="107">
        <f t="shared" si="11"/>
        <v>7200000</v>
      </c>
    </row>
    <row r="98" spans="1:15" ht="12.95" customHeight="1" x14ac:dyDescent="0.3">
      <c r="A98" s="348"/>
      <c r="B98" s="334"/>
      <c r="C98" s="333"/>
      <c r="D98" s="334"/>
      <c r="E98" s="334"/>
      <c r="F98" s="22" t="s">
        <v>113</v>
      </c>
      <c r="G98" s="22"/>
      <c r="H98" s="36">
        <v>200000</v>
      </c>
      <c r="I98" s="147"/>
      <c r="J98" s="37"/>
      <c r="K98" s="147" t="s">
        <v>2</v>
      </c>
      <c r="L98" s="38">
        <v>12</v>
      </c>
      <c r="M98" s="39" t="s">
        <v>51</v>
      </c>
      <c r="N98" s="107">
        <f t="shared" si="11"/>
        <v>2400000</v>
      </c>
    </row>
    <row r="99" spans="1:15" ht="12.95" customHeight="1" x14ac:dyDescent="0.3">
      <c r="A99" s="348"/>
      <c r="B99" s="334"/>
      <c r="C99" s="333"/>
      <c r="D99" s="334"/>
      <c r="E99" s="334"/>
      <c r="F99" s="69"/>
      <c r="G99" s="69"/>
      <c r="H99" s="40"/>
      <c r="I99" s="41"/>
      <c r="J99" s="45"/>
      <c r="K99" s="45"/>
      <c r="L99" s="44" t="s">
        <v>52</v>
      </c>
      <c r="M99" s="43"/>
      <c r="N99" s="108">
        <f>SUM(N97:N98)</f>
        <v>9600000</v>
      </c>
    </row>
    <row r="100" spans="1:15" ht="12.95" customHeight="1" x14ac:dyDescent="0.3">
      <c r="A100" s="348"/>
      <c r="B100" s="334"/>
      <c r="C100" s="333" t="s">
        <v>114</v>
      </c>
      <c r="D100" s="334"/>
      <c r="E100" s="335">
        <f>N102</f>
        <v>15600000</v>
      </c>
      <c r="F100" s="18" t="s">
        <v>115</v>
      </c>
      <c r="G100" s="19"/>
      <c r="H100" s="46">
        <v>1200000</v>
      </c>
      <c r="I100" s="53"/>
      <c r="J100" s="51"/>
      <c r="K100" s="147" t="s">
        <v>2</v>
      </c>
      <c r="L100" s="52">
        <v>12</v>
      </c>
      <c r="M100" s="47" t="s">
        <v>51</v>
      </c>
      <c r="N100" s="107">
        <f t="shared" si="11"/>
        <v>14400000</v>
      </c>
    </row>
    <row r="101" spans="1:15" ht="12.95" customHeight="1" x14ac:dyDescent="0.3">
      <c r="A101" s="348"/>
      <c r="B101" s="334"/>
      <c r="C101" s="333"/>
      <c r="D101" s="334"/>
      <c r="E101" s="335"/>
      <c r="F101" s="21" t="s">
        <v>116</v>
      </c>
      <c r="G101" s="22"/>
      <c r="H101" s="36">
        <v>100000</v>
      </c>
      <c r="I101" s="147"/>
      <c r="J101" s="37"/>
      <c r="K101" s="147" t="s">
        <v>2</v>
      </c>
      <c r="L101" s="38">
        <v>12</v>
      </c>
      <c r="M101" s="39" t="s">
        <v>51</v>
      </c>
      <c r="N101" s="107">
        <f t="shared" si="11"/>
        <v>1200000</v>
      </c>
    </row>
    <row r="102" spans="1:15" ht="12.95" customHeight="1" x14ac:dyDescent="0.3">
      <c r="A102" s="348"/>
      <c r="B102" s="334"/>
      <c r="C102" s="333"/>
      <c r="D102" s="334"/>
      <c r="E102" s="334"/>
      <c r="F102" s="70"/>
      <c r="G102" s="69"/>
      <c r="H102" s="40"/>
      <c r="I102" s="41"/>
      <c r="J102" s="45"/>
      <c r="K102" s="45"/>
      <c r="L102" s="44" t="s">
        <v>52</v>
      </c>
      <c r="M102" s="43"/>
      <c r="N102" s="108">
        <f>SUM(N100:N101)</f>
        <v>15600000</v>
      </c>
    </row>
    <row r="103" spans="1:15" ht="12.95" customHeight="1" x14ac:dyDescent="0.3">
      <c r="A103" s="146" t="s">
        <v>117</v>
      </c>
      <c r="B103" s="31"/>
      <c r="C103" s="143"/>
      <c r="D103" s="143"/>
      <c r="E103" s="172">
        <f>E104</f>
        <v>380112000</v>
      </c>
      <c r="F103" s="66"/>
      <c r="G103" s="67"/>
      <c r="H103" s="32"/>
      <c r="I103" s="33"/>
      <c r="J103" s="148"/>
      <c r="K103" s="148"/>
      <c r="L103" s="57"/>
      <c r="M103" s="58"/>
      <c r="N103" s="109">
        <f>N106+N110+N120</f>
        <v>380112000</v>
      </c>
    </row>
    <row r="104" spans="1:15" ht="12.95" customHeight="1" x14ac:dyDescent="0.3">
      <c r="A104" s="348"/>
      <c r="B104" s="31" t="s">
        <v>118</v>
      </c>
      <c r="C104" s="143"/>
      <c r="D104" s="143"/>
      <c r="E104" s="68">
        <f>SUM(E105:E120)</f>
        <v>380112000</v>
      </c>
      <c r="F104" s="66"/>
      <c r="G104" s="67"/>
      <c r="H104" s="32"/>
      <c r="I104" s="33"/>
      <c r="J104" s="148"/>
      <c r="K104" s="148"/>
      <c r="L104" s="148"/>
      <c r="M104" s="67"/>
      <c r="N104" s="106">
        <f>N106+N110+N120</f>
        <v>380112000</v>
      </c>
    </row>
    <row r="105" spans="1:15" ht="12.95" customHeight="1" x14ac:dyDescent="0.3">
      <c r="A105" s="348"/>
      <c r="B105" s="334"/>
      <c r="C105" s="333" t="s">
        <v>118</v>
      </c>
      <c r="D105" s="334"/>
      <c r="E105" s="335">
        <f>N106</f>
        <v>1200000</v>
      </c>
      <c r="F105" s="19" t="s">
        <v>119</v>
      </c>
      <c r="G105" s="19"/>
      <c r="H105" s="46">
        <v>100000</v>
      </c>
      <c r="I105" s="53"/>
      <c r="J105" s="51"/>
      <c r="K105" s="147" t="s">
        <v>2</v>
      </c>
      <c r="L105" s="52">
        <v>12</v>
      </c>
      <c r="M105" s="47" t="s">
        <v>51</v>
      </c>
      <c r="N105" s="107">
        <f t="shared" ref="N105:N119" si="13">H105*L105</f>
        <v>1200000</v>
      </c>
    </row>
    <row r="106" spans="1:15" ht="12.95" customHeight="1" x14ac:dyDescent="0.3">
      <c r="A106" s="348"/>
      <c r="B106" s="334"/>
      <c r="C106" s="333"/>
      <c r="D106" s="334"/>
      <c r="E106" s="334"/>
      <c r="F106" s="22"/>
      <c r="G106" s="22"/>
      <c r="H106" s="36"/>
      <c r="I106" s="147"/>
      <c r="J106" s="24"/>
      <c r="K106" s="24"/>
      <c r="L106" s="38" t="s">
        <v>52</v>
      </c>
      <c r="M106" s="39"/>
      <c r="N106" s="290">
        <f>SUM(N105)</f>
        <v>1200000</v>
      </c>
    </row>
    <row r="107" spans="1:15" ht="12.95" customHeight="1" x14ac:dyDescent="0.3">
      <c r="A107" s="348"/>
      <c r="B107" s="334"/>
      <c r="C107" s="333" t="s">
        <v>120</v>
      </c>
      <c r="D107" s="334"/>
      <c r="E107" s="356">
        <f>N110</f>
        <v>362000000</v>
      </c>
      <c r="F107" s="18" t="s">
        <v>121</v>
      </c>
      <c r="G107" s="19"/>
      <c r="H107" s="46">
        <v>3000000</v>
      </c>
      <c r="I107" s="53">
        <v>0</v>
      </c>
      <c r="J107" s="51"/>
      <c r="K107" s="53" t="s">
        <v>2</v>
      </c>
      <c r="L107" s="55">
        <v>4</v>
      </c>
      <c r="M107" s="47" t="s">
        <v>51</v>
      </c>
      <c r="N107" s="231">
        <f t="shared" ref="N107" si="14">H107*L107</f>
        <v>12000000</v>
      </c>
    </row>
    <row r="108" spans="1:15" ht="12.95" customHeight="1" x14ac:dyDescent="0.3">
      <c r="A108" s="348"/>
      <c r="B108" s="334"/>
      <c r="C108" s="333"/>
      <c r="D108" s="334"/>
      <c r="E108" s="356"/>
      <c r="F108" s="21" t="s">
        <v>122</v>
      </c>
      <c r="G108" s="22"/>
      <c r="H108" s="36">
        <v>50000000</v>
      </c>
      <c r="I108" s="173"/>
      <c r="J108" s="37"/>
      <c r="K108" s="173" t="s">
        <v>2</v>
      </c>
      <c r="L108" s="50">
        <v>1</v>
      </c>
      <c r="M108" s="39" t="s">
        <v>51</v>
      </c>
      <c r="N108" s="107">
        <f t="shared" si="13"/>
        <v>50000000</v>
      </c>
    </row>
    <row r="109" spans="1:15" s="25" customFormat="1" ht="12.95" customHeight="1" x14ac:dyDescent="0.3">
      <c r="A109" s="348"/>
      <c r="B109" s="334"/>
      <c r="C109" s="333"/>
      <c r="D109" s="334"/>
      <c r="E109" s="356"/>
      <c r="F109" s="21" t="s">
        <v>123</v>
      </c>
      <c r="G109" s="22"/>
      <c r="H109" s="36">
        <v>300000000</v>
      </c>
      <c r="I109" s="147"/>
      <c r="J109" s="37"/>
      <c r="K109" s="147" t="s">
        <v>2</v>
      </c>
      <c r="L109" s="50">
        <v>1</v>
      </c>
      <c r="M109" s="39" t="s">
        <v>51</v>
      </c>
      <c r="N109" s="107">
        <f t="shared" si="13"/>
        <v>300000000</v>
      </c>
      <c r="O109" s="140"/>
    </row>
    <row r="110" spans="1:15" ht="12.95" customHeight="1" x14ac:dyDescent="0.3">
      <c r="A110" s="348"/>
      <c r="B110" s="334"/>
      <c r="C110" s="333"/>
      <c r="D110" s="334"/>
      <c r="E110" s="345"/>
      <c r="F110" s="70"/>
      <c r="G110" s="69"/>
      <c r="H110" s="40"/>
      <c r="I110" s="41"/>
      <c r="J110" s="45"/>
      <c r="K110" s="45"/>
      <c r="L110" s="44" t="s">
        <v>52</v>
      </c>
      <c r="M110" s="43"/>
      <c r="N110" s="108">
        <f>SUM(N107:N109)</f>
        <v>362000000</v>
      </c>
    </row>
    <row r="111" spans="1:15" s="25" customFormat="1" ht="12.95" customHeight="1" x14ac:dyDescent="0.3">
      <c r="A111" s="348"/>
      <c r="B111" s="334"/>
      <c r="C111" s="333" t="s">
        <v>124</v>
      </c>
      <c r="D111" s="334"/>
      <c r="E111" s="335">
        <f>N120</f>
        <v>16912000</v>
      </c>
      <c r="F111" s="22" t="s">
        <v>125</v>
      </c>
      <c r="G111" s="22"/>
      <c r="H111" s="36">
        <v>100000</v>
      </c>
      <c r="I111" s="147"/>
      <c r="J111" s="37"/>
      <c r="K111" s="147" t="s">
        <v>2</v>
      </c>
      <c r="L111" s="38">
        <v>12</v>
      </c>
      <c r="M111" s="39" t="s">
        <v>51</v>
      </c>
      <c r="N111" s="107">
        <f t="shared" si="13"/>
        <v>1200000</v>
      </c>
      <c r="O111" s="140"/>
    </row>
    <row r="112" spans="1:15" ht="12.95" customHeight="1" x14ac:dyDescent="0.3">
      <c r="A112" s="348"/>
      <c r="B112" s="334"/>
      <c r="C112" s="333"/>
      <c r="D112" s="334"/>
      <c r="E112" s="334"/>
      <c r="F112" s="22" t="s">
        <v>126</v>
      </c>
      <c r="G112" s="22"/>
      <c r="H112" s="36"/>
      <c r="I112" s="147"/>
      <c r="J112" s="37"/>
      <c r="K112" s="147"/>
      <c r="L112" s="38"/>
      <c r="M112" s="39"/>
      <c r="N112" s="107">
        <f>SUM(N113:N119)</f>
        <v>15712000</v>
      </c>
    </row>
    <row r="113" spans="1:18" ht="12.95" customHeight="1" x14ac:dyDescent="0.3">
      <c r="A113" s="348"/>
      <c r="B113" s="334"/>
      <c r="C113" s="333"/>
      <c r="D113" s="334"/>
      <c r="E113" s="334"/>
      <c r="F113" s="71" t="s">
        <v>127</v>
      </c>
      <c r="G113" s="22"/>
      <c r="H113" s="36">
        <v>1300000</v>
      </c>
      <c r="I113" s="147">
        <v>0</v>
      </c>
      <c r="J113" s="37"/>
      <c r="K113" s="147" t="s">
        <v>2</v>
      </c>
      <c r="L113" s="50">
        <v>4</v>
      </c>
      <c r="M113" s="39" t="s">
        <v>51</v>
      </c>
      <c r="N113" s="107">
        <f t="shared" si="13"/>
        <v>5200000</v>
      </c>
    </row>
    <row r="114" spans="1:18" ht="12.95" customHeight="1" x14ac:dyDescent="0.3">
      <c r="A114" s="348"/>
      <c r="B114" s="334"/>
      <c r="C114" s="333"/>
      <c r="D114" s="334"/>
      <c r="E114" s="334"/>
      <c r="F114" s="71" t="s">
        <v>128</v>
      </c>
      <c r="G114" s="22"/>
      <c r="H114" s="36">
        <v>165000</v>
      </c>
      <c r="I114" s="147"/>
      <c r="J114" s="37"/>
      <c r="K114" s="147" t="s">
        <v>2</v>
      </c>
      <c r="L114" s="38">
        <v>12</v>
      </c>
      <c r="M114" s="39" t="s">
        <v>51</v>
      </c>
      <c r="N114" s="107">
        <f t="shared" si="13"/>
        <v>1980000</v>
      </c>
    </row>
    <row r="115" spans="1:18" s="25" customFormat="1" ht="12.95" customHeight="1" x14ac:dyDescent="0.3">
      <c r="A115" s="348"/>
      <c r="B115" s="334"/>
      <c r="C115" s="333"/>
      <c r="D115" s="334"/>
      <c r="E115" s="334"/>
      <c r="F115" s="71" t="s">
        <v>129</v>
      </c>
      <c r="G115" s="22"/>
      <c r="H115" s="36">
        <v>99000</v>
      </c>
      <c r="I115" s="173"/>
      <c r="J115" s="37"/>
      <c r="K115" s="173" t="s">
        <v>2</v>
      </c>
      <c r="L115" s="38">
        <v>12</v>
      </c>
      <c r="M115" s="39" t="s">
        <v>51</v>
      </c>
      <c r="N115" s="107">
        <f t="shared" si="13"/>
        <v>1188000</v>
      </c>
      <c r="O115" s="140"/>
    </row>
    <row r="116" spans="1:18" s="25" customFormat="1" ht="12.95" customHeight="1" x14ac:dyDescent="0.3">
      <c r="A116" s="348"/>
      <c r="B116" s="334"/>
      <c r="C116" s="333"/>
      <c r="D116" s="334"/>
      <c r="E116" s="334"/>
      <c r="F116" s="71" t="s">
        <v>130</v>
      </c>
      <c r="G116" s="22"/>
      <c r="H116" s="36">
        <v>250000</v>
      </c>
      <c r="I116" s="173"/>
      <c r="J116" s="37"/>
      <c r="K116" s="173" t="s">
        <v>2</v>
      </c>
      <c r="L116" s="38">
        <v>12</v>
      </c>
      <c r="M116" s="39" t="s">
        <v>51</v>
      </c>
      <c r="N116" s="107">
        <f t="shared" ref="N116:N118" si="15">H116*L116</f>
        <v>3000000</v>
      </c>
      <c r="O116" s="140"/>
    </row>
    <row r="117" spans="1:18" s="25" customFormat="1" ht="12.95" customHeight="1" x14ac:dyDescent="0.3">
      <c r="A117" s="348"/>
      <c r="B117" s="334"/>
      <c r="C117" s="333"/>
      <c r="D117" s="334"/>
      <c r="E117" s="334"/>
      <c r="F117" s="71" t="s">
        <v>307</v>
      </c>
      <c r="G117" s="22"/>
      <c r="H117" s="36">
        <v>62000</v>
      </c>
      <c r="I117" s="173"/>
      <c r="J117" s="37"/>
      <c r="K117" s="173" t="s">
        <v>2</v>
      </c>
      <c r="L117" s="38">
        <v>12</v>
      </c>
      <c r="M117" s="39" t="s">
        <v>51</v>
      </c>
      <c r="N117" s="107">
        <f t="shared" si="15"/>
        <v>744000</v>
      </c>
      <c r="O117" s="140"/>
    </row>
    <row r="118" spans="1:18" s="25" customFormat="1" ht="12.95" customHeight="1" x14ac:dyDescent="0.3">
      <c r="A118" s="348"/>
      <c r="B118" s="334"/>
      <c r="C118" s="333"/>
      <c r="D118" s="334"/>
      <c r="E118" s="334"/>
      <c r="F118" s="71" t="s">
        <v>308</v>
      </c>
      <c r="G118" s="22"/>
      <c r="H118" s="36">
        <v>220000</v>
      </c>
      <c r="I118" s="173"/>
      <c r="J118" s="37"/>
      <c r="K118" s="173" t="s">
        <v>2</v>
      </c>
      <c r="L118" s="38">
        <v>12</v>
      </c>
      <c r="M118" s="39" t="s">
        <v>51</v>
      </c>
      <c r="N118" s="107">
        <f t="shared" si="15"/>
        <v>2640000</v>
      </c>
      <c r="O118" s="140"/>
    </row>
    <row r="119" spans="1:18" s="25" customFormat="1" ht="12.95" customHeight="1" x14ac:dyDescent="0.3">
      <c r="A119" s="348"/>
      <c r="B119" s="334"/>
      <c r="C119" s="333"/>
      <c r="D119" s="334"/>
      <c r="E119" s="334"/>
      <c r="F119" s="71" t="s">
        <v>371</v>
      </c>
      <c r="G119" s="22"/>
      <c r="H119" s="36">
        <v>80000</v>
      </c>
      <c r="I119" s="173"/>
      <c r="J119" s="37"/>
      <c r="K119" s="173" t="s">
        <v>2</v>
      </c>
      <c r="L119" s="38">
        <v>12</v>
      </c>
      <c r="M119" s="39" t="s">
        <v>51</v>
      </c>
      <c r="N119" s="107">
        <f t="shared" si="13"/>
        <v>960000</v>
      </c>
      <c r="O119" s="140"/>
    </row>
    <row r="120" spans="1:18" s="25" customFormat="1" ht="12.95" customHeight="1" x14ac:dyDescent="0.3">
      <c r="A120" s="348"/>
      <c r="B120" s="334"/>
      <c r="C120" s="333"/>
      <c r="D120" s="334"/>
      <c r="E120" s="334"/>
      <c r="F120" s="69"/>
      <c r="G120" s="69"/>
      <c r="H120" s="40"/>
      <c r="I120" s="41"/>
      <c r="J120" s="45"/>
      <c r="K120" s="45"/>
      <c r="L120" s="44" t="s">
        <v>52</v>
      </c>
      <c r="M120" s="43"/>
      <c r="N120" s="108">
        <f>SUM(N111,N112)</f>
        <v>16912000</v>
      </c>
      <c r="O120" s="140"/>
    </row>
    <row r="121" spans="1:18" s="25" customFormat="1" ht="12.95" customHeight="1" x14ac:dyDescent="0.3">
      <c r="A121" s="327" t="s">
        <v>131</v>
      </c>
      <c r="B121" s="31"/>
      <c r="C121" s="253"/>
      <c r="D121" s="253"/>
      <c r="E121" s="68">
        <f>E122</f>
        <v>5172406408</v>
      </c>
      <c r="F121" s="66"/>
      <c r="G121" s="67"/>
      <c r="H121" s="32"/>
      <c r="I121" s="33"/>
      <c r="J121" s="248"/>
      <c r="K121" s="248"/>
      <c r="L121" s="248"/>
      <c r="M121" s="67"/>
      <c r="N121" s="109">
        <f>N122</f>
        <v>5172406408</v>
      </c>
      <c r="O121" s="140"/>
    </row>
    <row r="122" spans="1:18" s="25" customFormat="1" ht="12.95" customHeight="1" x14ac:dyDescent="0.3">
      <c r="A122" s="363"/>
      <c r="B122" s="370" t="s">
        <v>131</v>
      </c>
      <c r="C122" s="251"/>
      <c r="D122" s="253"/>
      <c r="E122" s="262">
        <f>E123+E153+E159+E167+E172+E185+E189+E195+E201+E216+E217+E218+E219+E220+E221+E224+E225+E226+E227+E230+E231+E232+E233+E236+E237+E238+E239</f>
        <v>5172406408</v>
      </c>
      <c r="F122" s="66"/>
      <c r="G122" s="67"/>
      <c r="H122" s="32"/>
      <c r="I122" s="33"/>
      <c r="J122" s="248"/>
      <c r="K122" s="248"/>
      <c r="L122" s="248"/>
      <c r="M122" s="67"/>
      <c r="N122" s="106">
        <f>N123+N124+N157+N158+N165+N166+N167+N172+N188+N193+N194+N200+N214+N215+N216+N217+N218+N219+N220+N223+N224+N225+N226+N229+N230+N231+N232+N235+N236+N237+N238+N239</f>
        <v>5172406408</v>
      </c>
      <c r="O122" s="140"/>
    </row>
    <row r="123" spans="1:18" s="25" customFormat="1" ht="12.95" customHeight="1" x14ac:dyDescent="0.3">
      <c r="A123" s="363"/>
      <c r="B123" s="371"/>
      <c r="C123" s="327" t="s">
        <v>5</v>
      </c>
      <c r="D123" s="251"/>
      <c r="E123" s="324">
        <f>N123+N124</f>
        <v>758317270</v>
      </c>
      <c r="F123" s="18"/>
      <c r="G123" s="19"/>
      <c r="H123" s="263"/>
      <c r="I123" s="264"/>
      <c r="J123" s="20"/>
      <c r="K123" s="20"/>
      <c r="L123" s="24" t="s">
        <v>133</v>
      </c>
      <c r="M123" s="20"/>
      <c r="N123" s="240">
        <f>N130+N137+N144+N151</f>
        <v>399000000</v>
      </c>
      <c r="O123" s="140"/>
      <c r="R123" s="377"/>
    </row>
    <row r="124" spans="1:18" s="25" customFormat="1" ht="12.95" customHeight="1" x14ac:dyDescent="0.3">
      <c r="A124" s="363"/>
      <c r="B124" s="371"/>
      <c r="C124" s="363"/>
      <c r="D124" s="252"/>
      <c r="E124" s="326"/>
      <c r="F124" s="70"/>
      <c r="G124" s="69"/>
      <c r="H124" s="209"/>
      <c r="I124" s="210"/>
      <c r="J124" s="45"/>
      <c r="K124" s="45"/>
      <c r="L124" s="45" t="s">
        <v>134</v>
      </c>
      <c r="M124" s="45"/>
      <c r="N124" s="265">
        <f>N131+N138+N145+N152</f>
        <v>359317270</v>
      </c>
      <c r="O124" s="140"/>
    </row>
    <row r="125" spans="1:18" s="25" customFormat="1" ht="12.95" customHeight="1" x14ac:dyDescent="0.3">
      <c r="A125" s="363"/>
      <c r="B125" s="371"/>
      <c r="C125" s="363"/>
      <c r="D125" s="255" t="s">
        <v>132</v>
      </c>
      <c r="E125" s="324">
        <f>SUM(N130:N131)</f>
        <v>199995550</v>
      </c>
      <c r="F125" s="206" t="s">
        <v>156</v>
      </c>
      <c r="G125" s="22"/>
      <c r="H125" s="36"/>
      <c r="I125" s="173"/>
      <c r="J125" s="37"/>
      <c r="K125" s="39"/>
      <c r="L125" s="39"/>
      <c r="M125" s="39"/>
      <c r="N125" s="107">
        <v>50400000</v>
      </c>
      <c r="O125" s="140"/>
    </row>
    <row r="126" spans="1:18" s="25" customFormat="1" ht="12.95" customHeight="1" x14ac:dyDescent="0.3">
      <c r="A126" s="363"/>
      <c r="B126" s="371"/>
      <c r="C126" s="363"/>
      <c r="D126" s="255" t="s">
        <v>228</v>
      </c>
      <c r="E126" s="325"/>
      <c r="F126" s="206" t="s">
        <v>160</v>
      </c>
      <c r="G126" s="22"/>
      <c r="H126" s="36"/>
      <c r="I126" s="173"/>
      <c r="J126" s="37"/>
      <c r="K126" s="39"/>
      <c r="L126" s="39"/>
      <c r="M126" s="39"/>
      <c r="N126" s="107">
        <v>50560970</v>
      </c>
      <c r="O126" s="140"/>
    </row>
    <row r="127" spans="1:18" s="25" customFormat="1" ht="12.95" customHeight="1" x14ac:dyDescent="0.3">
      <c r="A127" s="363"/>
      <c r="B127" s="371"/>
      <c r="C127" s="363"/>
      <c r="D127" s="255" t="s">
        <v>229</v>
      </c>
      <c r="E127" s="325"/>
      <c r="F127" s="206" t="s">
        <v>161</v>
      </c>
      <c r="G127" s="22"/>
      <c r="H127" s="36"/>
      <c r="I127" s="173"/>
      <c r="J127" s="37"/>
      <c r="K127" s="39"/>
      <c r="L127" s="39"/>
      <c r="M127" s="39"/>
      <c r="N127" s="107">
        <v>18734580</v>
      </c>
      <c r="O127" s="140"/>
    </row>
    <row r="128" spans="1:18" s="25" customFormat="1" ht="12.95" customHeight="1" x14ac:dyDescent="0.3">
      <c r="A128" s="363"/>
      <c r="B128" s="371"/>
      <c r="C128" s="363"/>
      <c r="D128" s="255"/>
      <c r="E128" s="325"/>
      <c r="F128" s="206" t="s">
        <v>158</v>
      </c>
      <c r="G128" s="22"/>
      <c r="H128" s="36"/>
      <c r="I128" s="173"/>
      <c r="J128" s="37"/>
      <c r="K128" s="39"/>
      <c r="L128" s="39"/>
      <c r="M128" s="39"/>
      <c r="N128" s="107">
        <v>56400000</v>
      </c>
      <c r="O128" s="140"/>
    </row>
    <row r="129" spans="1:15" s="25" customFormat="1" ht="12.95" customHeight="1" x14ac:dyDescent="0.3">
      <c r="A129" s="363"/>
      <c r="B129" s="371"/>
      <c r="C129" s="363"/>
      <c r="D129" s="255"/>
      <c r="E129" s="325"/>
      <c r="F129" s="206" t="s">
        <v>159</v>
      </c>
      <c r="G129" s="22"/>
      <c r="H129" s="36"/>
      <c r="I129" s="173"/>
      <c r="J129" s="37"/>
      <c r="K129" s="39"/>
      <c r="L129" s="39"/>
      <c r="M129" s="39"/>
      <c r="N129" s="107">
        <v>23900000</v>
      </c>
      <c r="O129" s="140"/>
    </row>
    <row r="130" spans="1:15" s="25" customFormat="1" ht="12.95" customHeight="1" x14ac:dyDescent="0.3">
      <c r="A130" s="363"/>
      <c r="B130" s="371"/>
      <c r="C130" s="363"/>
      <c r="D130" s="255"/>
      <c r="E130" s="325"/>
      <c r="F130" s="207"/>
      <c r="G130" s="22"/>
      <c r="H130" s="36"/>
      <c r="I130" s="173"/>
      <c r="J130" s="37"/>
      <c r="K130" s="39"/>
      <c r="L130" s="24" t="s">
        <v>133</v>
      </c>
      <c r="M130" s="39"/>
      <c r="N130" s="107">
        <f>N125+N128</f>
        <v>106800000</v>
      </c>
      <c r="O130" s="140"/>
    </row>
    <row r="131" spans="1:15" s="25" customFormat="1" ht="12.95" customHeight="1" x14ac:dyDescent="0.3">
      <c r="A131" s="363"/>
      <c r="B131" s="371"/>
      <c r="C131" s="363"/>
      <c r="D131" s="255"/>
      <c r="E131" s="326"/>
      <c r="F131" s="208"/>
      <c r="G131" s="69"/>
      <c r="H131" s="209"/>
      <c r="I131" s="210"/>
      <c r="J131" s="45"/>
      <c r="K131" s="45"/>
      <c r="L131" s="45" t="s">
        <v>134</v>
      </c>
      <c r="M131" s="45"/>
      <c r="N131" s="197">
        <f>N126+N127+N129</f>
        <v>93195550</v>
      </c>
      <c r="O131" s="140"/>
    </row>
    <row r="132" spans="1:15" s="25" customFormat="1" ht="12.95" customHeight="1" x14ac:dyDescent="0.3">
      <c r="A132" s="363"/>
      <c r="B132" s="371"/>
      <c r="C132" s="363"/>
      <c r="D132" s="251" t="s">
        <v>230</v>
      </c>
      <c r="E132" s="324">
        <f>SUM(N137:N138)</f>
        <v>195229710</v>
      </c>
      <c r="F132" s="206" t="s">
        <v>156</v>
      </c>
      <c r="G132" s="19"/>
      <c r="H132" s="36"/>
      <c r="I132" s="173"/>
      <c r="J132" s="37"/>
      <c r="K132" s="39"/>
      <c r="L132" s="39"/>
      <c r="M132" s="39"/>
      <c r="N132" s="107">
        <v>50400000</v>
      </c>
      <c r="O132" s="140"/>
    </row>
    <row r="133" spans="1:15" s="25" customFormat="1" ht="12.95" customHeight="1" x14ac:dyDescent="0.3">
      <c r="A133" s="363"/>
      <c r="B133" s="371"/>
      <c r="C133" s="363"/>
      <c r="D133" s="257"/>
      <c r="E133" s="325"/>
      <c r="F133" s="206" t="s">
        <v>160</v>
      </c>
      <c r="G133" s="22"/>
      <c r="H133" s="36"/>
      <c r="I133" s="173"/>
      <c r="J133" s="37"/>
      <c r="K133" s="39"/>
      <c r="L133" s="39"/>
      <c r="M133" s="39"/>
      <c r="N133" s="107">
        <v>58849130</v>
      </c>
      <c r="O133" s="140"/>
    </row>
    <row r="134" spans="1:15" s="25" customFormat="1" ht="12.95" customHeight="1" x14ac:dyDescent="0.3">
      <c r="A134" s="363"/>
      <c r="B134" s="371"/>
      <c r="C134" s="363"/>
      <c r="D134" s="257"/>
      <c r="E134" s="325"/>
      <c r="F134" s="206" t="s">
        <v>161</v>
      </c>
      <c r="G134" s="22"/>
      <c r="H134" s="36"/>
      <c r="I134" s="173"/>
      <c r="J134" s="37"/>
      <c r="K134" s="39"/>
      <c r="L134" s="39"/>
      <c r="M134" s="39"/>
      <c r="N134" s="107">
        <v>18734580</v>
      </c>
      <c r="O134" s="140"/>
    </row>
    <row r="135" spans="1:15" s="25" customFormat="1" ht="12.95" customHeight="1" x14ac:dyDescent="0.3">
      <c r="A135" s="363"/>
      <c r="B135" s="371"/>
      <c r="C135" s="363"/>
      <c r="D135" s="257"/>
      <c r="E135" s="325"/>
      <c r="F135" s="206" t="s">
        <v>158</v>
      </c>
      <c r="G135" s="22"/>
      <c r="H135" s="36"/>
      <c r="I135" s="173"/>
      <c r="J135" s="37"/>
      <c r="K135" s="39"/>
      <c r="L135" s="39"/>
      <c r="M135" s="39"/>
      <c r="N135" s="107">
        <v>44000000</v>
      </c>
      <c r="O135" s="140"/>
    </row>
    <row r="136" spans="1:15" s="25" customFormat="1" ht="12.95" customHeight="1" x14ac:dyDescent="0.3">
      <c r="A136" s="363"/>
      <c r="B136" s="371"/>
      <c r="C136" s="363"/>
      <c r="D136" s="257"/>
      <c r="E136" s="325"/>
      <c r="F136" s="206" t="s">
        <v>159</v>
      </c>
      <c r="G136" s="22"/>
      <c r="H136" s="36"/>
      <c r="I136" s="173"/>
      <c r="J136" s="37"/>
      <c r="K136" s="39"/>
      <c r="L136" s="39"/>
      <c r="M136" s="39"/>
      <c r="N136" s="107">
        <v>23246000</v>
      </c>
      <c r="O136" s="140"/>
    </row>
    <row r="137" spans="1:15" s="25" customFormat="1" ht="12.95" customHeight="1" x14ac:dyDescent="0.3">
      <c r="A137" s="363"/>
      <c r="B137" s="371"/>
      <c r="C137" s="363"/>
      <c r="D137" s="257"/>
      <c r="E137" s="325"/>
      <c r="F137" s="207"/>
      <c r="G137" s="22"/>
      <c r="H137" s="36"/>
      <c r="I137" s="173"/>
      <c r="J137" s="37"/>
      <c r="K137" s="39"/>
      <c r="L137" s="24" t="s">
        <v>133</v>
      </c>
      <c r="M137" s="39"/>
      <c r="N137" s="107">
        <f>N132+N135</f>
        <v>94400000</v>
      </c>
      <c r="O137" s="140"/>
    </row>
    <row r="138" spans="1:15" s="25" customFormat="1" ht="12.95" customHeight="1" x14ac:dyDescent="0.3">
      <c r="A138" s="363"/>
      <c r="B138" s="371"/>
      <c r="C138" s="363"/>
      <c r="D138" s="252"/>
      <c r="E138" s="326"/>
      <c r="F138" s="208"/>
      <c r="G138" s="69"/>
      <c r="H138" s="209"/>
      <c r="I138" s="210"/>
      <c r="J138" s="45"/>
      <c r="K138" s="45"/>
      <c r="L138" s="45" t="s">
        <v>134</v>
      </c>
      <c r="M138" s="45"/>
      <c r="N138" s="197">
        <f>N133+N134+N136</f>
        <v>100829710</v>
      </c>
      <c r="O138" s="140"/>
    </row>
    <row r="139" spans="1:15" s="25" customFormat="1" ht="12.95" customHeight="1" x14ac:dyDescent="0.3">
      <c r="A139" s="363"/>
      <c r="B139" s="371"/>
      <c r="C139" s="363"/>
      <c r="D139" s="251" t="s">
        <v>135</v>
      </c>
      <c r="E139" s="324">
        <f>SUM(N144:N145)</f>
        <v>200778590</v>
      </c>
      <c r="F139" s="206" t="s">
        <v>156</v>
      </c>
      <c r="G139" s="19"/>
      <c r="H139" s="36"/>
      <c r="I139" s="173"/>
      <c r="J139" s="37"/>
      <c r="K139" s="39"/>
      <c r="L139" s="39"/>
      <c r="M139" s="39"/>
      <c r="N139" s="107">
        <v>50400000</v>
      </c>
      <c r="O139" s="140"/>
    </row>
    <row r="140" spans="1:15" s="25" customFormat="1" ht="12.95" customHeight="1" x14ac:dyDescent="0.3">
      <c r="A140" s="363"/>
      <c r="B140" s="371"/>
      <c r="C140" s="363"/>
      <c r="D140" s="257"/>
      <c r="E140" s="325"/>
      <c r="F140" s="206" t="s">
        <v>160</v>
      </c>
      <c r="G140" s="22"/>
      <c r="H140" s="36"/>
      <c r="I140" s="173"/>
      <c r="J140" s="37"/>
      <c r="K140" s="39"/>
      <c r="L140" s="39"/>
      <c r="M140" s="39"/>
      <c r="N140" s="107">
        <v>32184010</v>
      </c>
      <c r="O140" s="140"/>
    </row>
    <row r="141" spans="1:15" s="25" customFormat="1" ht="12.95" customHeight="1" x14ac:dyDescent="0.3">
      <c r="A141" s="363"/>
      <c r="B141" s="371"/>
      <c r="C141" s="363"/>
      <c r="D141" s="257"/>
      <c r="E141" s="325"/>
      <c r="F141" s="206" t="s">
        <v>161</v>
      </c>
      <c r="G141" s="22"/>
      <c r="H141" s="36"/>
      <c r="I141" s="173"/>
      <c r="J141" s="37"/>
      <c r="K141" s="39"/>
      <c r="L141" s="39"/>
      <c r="M141" s="39"/>
      <c r="N141" s="107">
        <v>18734580</v>
      </c>
      <c r="O141" s="140"/>
    </row>
    <row r="142" spans="1:15" s="25" customFormat="1" ht="12.95" customHeight="1" x14ac:dyDescent="0.3">
      <c r="A142" s="363"/>
      <c r="B142" s="371"/>
      <c r="C142" s="363"/>
      <c r="D142" s="257"/>
      <c r="E142" s="325"/>
      <c r="F142" s="206" t="s">
        <v>158</v>
      </c>
      <c r="G142" s="22"/>
      <c r="H142" s="36"/>
      <c r="I142" s="173"/>
      <c r="J142" s="37"/>
      <c r="K142" s="39"/>
      <c r="L142" s="39"/>
      <c r="M142" s="39"/>
      <c r="N142" s="107">
        <v>62600000</v>
      </c>
      <c r="O142" s="140"/>
    </row>
    <row r="143" spans="1:15" s="25" customFormat="1" ht="12.95" customHeight="1" x14ac:dyDescent="0.3">
      <c r="A143" s="363"/>
      <c r="B143" s="371"/>
      <c r="C143" s="363"/>
      <c r="D143" s="257"/>
      <c r="E143" s="325"/>
      <c r="F143" s="206" t="s">
        <v>159</v>
      </c>
      <c r="G143" s="22"/>
      <c r="H143" s="36"/>
      <c r="I143" s="173"/>
      <c r="J143" s="37"/>
      <c r="K143" s="39"/>
      <c r="L143" s="39"/>
      <c r="M143" s="39"/>
      <c r="N143" s="107">
        <v>36860000</v>
      </c>
      <c r="O143" s="140"/>
    </row>
    <row r="144" spans="1:15" s="25" customFormat="1" ht="12.95" customHeight="1" x14ac:dyDescent="0.3">
      <c r="A144" s="363"/>
      <c r="B144" s="371"/>
      <c r="C144" s="363"/>
      <c r="D144" s="257"/>
      <c r="E144" s="325"/>
      <c r="F144" s="207"/>
      <c r="G144" s="22"/>
      <c r="H144" s="36"/>
      <c r="I144" s="173"/>
      <c r="J144" s="37"/>
      <c r="K144" s="39"/>
      <c r="L144" s="24" t="s">
        <v>133</v>
      </c>
      <c r="M144" s="39"/>
      <c r="N144" s="107">
        <f>N139+N142</f>
        <v>113000000</v>
      </c>
      <c r="O144" s="140"/>
    </row>
    <row r="145" spans="1:16" s="25" customFormat="1" ht="12.95" customHeight="1" x14ac:dyDescent="0.3">
      <c r="A145" s="363"/>
      <c r="B145" s="371"/>
      <c r="C145" s="363"/>
      <c r="D145" s="252"/>
      <c r="E145" s="326"/>
      <c r="F145" s="208"/>
      <c r="G145" s="69"/>
      <c r="H145" s="209"/>
      <c r="I145" s="210"/>
      <c r="J145" s="45"/>
      <c r="K145" s="45"/>
      <c r="L145" s="45" t="s">
        <v>134</v>
      </c>
      <c r="M145" s="45"/>
      <c r="N145" s="197">
        <f>N140+N141+N143</f>
        <v>87778590</v>
      </c>
      <c r="O145" s="140"/>
    </row>
    <row r="146" spans="1:16" s="25" customFormat="1" ht="12.95" customHeight="1" x14ac:dyDescent="0.3">
      <c r="A146" s="363"/>
      <c r="B146" s="371"/>
      <c r="C146" s="363"/>
      <c r="D146" s="251" t="s">
        <v>231</v>
      </c>
      <c r="E146" s="324">
        <f>SUM(N151:N152)</f>
        <v>162313420</v>
      </c>
      <c r="F146" s="206" t="s">
        <v>156</v>
      </c>
      <c r="G146" s="19"/>
      <c r="H146" s="36"/>
      <c r="I146" s="173"/>
      <c r="J146" s="37"/>
      <c r="K146" s="39"/>
      <c r="L146" s="39"/>
      <c r="M146" s="39"/>
      <c r="N146" s="107">
        <v>50400000</v>
      </c>
      <c r="O146" s="140"/>
    </row>
    <row r="147" spans="1:16" s="25" customFormat="1" ht="12.75" customHeight="1" x14ac:dyDescent="0.3">
      <c r="A147" s="363"/>
      <c r="B147" s="371"/>
      <c r="C147" s="363"/>
      <c r="D147" s="257" t="s">
        <v>372</v>
      </c>
      <c r="E147" s="325"/>
      <c r="F147" s="206" t="s">
        <v>160</v>
      </c>
      <c r="G147" s="22"/>
      <c r="H147" s="36"/>
      <c r="I147" s="173"/>
      <c r="J147" s="37"/>
      <c r="K147" s="39"/>
      <c r="L147" s="39"/>
      <c r="M147" s="39"/>
      <c r="N147" s="107">
        <v>39328840</v>
      </c>
      <c r="O147" s="140"/>
    </row>
    <row r="148" spans="1:16" s="25" customFormat="1" ht="12.95" customHeight="1" x14ac:dyDescent="0.3">
      <c r="A148" s="363"/>
      <c r="B148" s="371"/>
      <c r="C148" s="363"/>
      <c r="D148" s="257" t="s">
        <v>373</v>
      </c>
      <c r="E148" s="325"/>
      <c r="F148" s="206" t="s">
        <v>161</v>
      </c>
      <c r="G148" s="22"/>
      <c r="H148" s="36"/>
      <c r="I148" s="173"/>
      <c r="J148" s="37"/>
      <c r="K148" s="39"/>
      <c r="L148" s="39"/>
      <c r="M148" s="39"/>
      <c r="N148" s="107">
        <v>18734580</v>
      </c>
      <c r="O148" s="140"/>
    </row>
    <row r="149" spans="1:16" s="25" customFormat="1" ht="12.95" customHeight="1" x14ac:dyDescent="0.3">
      <c r="A149" s="363"/>
      <c r="B149" s="371"/>
      <c r="C149" s="363"/>
      <c r="D149" s="257"/>
      <c r="E149" s="325"/>
      <c r="F149" s="206" t="s">
        <v>158</v>
      </c>
      <c r="G149" s="22"/>
      <c r="H149" s="36"/>
      <c r="I149" s="173"/>
      <c r="J149" s="37"/>
      <c r="K149" s="39"/>
      <c r="L149" s="39"/>
      <c r="M149" s="39"/>
      <c r="N149" s="107">
        <v>34400000</v>
      </c>
      <c r="O149" s="140"/>
    </row>
    <row r="150" spans="1:16" s="25" customFormat="1" ht="12.95" customHeight="1" x14ac:dyDescent="0.3">
      <c r="A150" s="363"/>
      <c r="B150" s="371"/>
      <c r="C150" s="363"/>
      <c r="D150" s="257"/>
      <c r="E150" s="325"/>
      <c r="F150" s="206" t="s">
        <v>159</v>
      </c>
      <c r="G150" s="22"/>
      <c r="H150" s="36"/>
      <c r="I150" s="173"/>
      <c r="J150" s="37"/>
      <c r="K150" s="39"/>
      <c r="L150" s="39"/>
      <c r="M150" s="39"/>
      <c r="N150" s="107">
        <v>19450000</v>
      </c>
      <c r="O150" s="140"/>
    </row>
    <row r="151" spans="1:16" s="25" customFormat="1" ht="12.95" customHeight="1" x14ac:dyDescent="0.3">
      <c r="A151" s="363"/>
      <c r="B151" s="371"/>
      <c r="C151" s="363"/>
      <c r="D151" s="257"/>
      <c r="E151" s="325"/>
      <c r="F151" s="207"/>
      <c r="G151" s="22"/>
      <c r="H151" s="36"/>
      <c r="I151" s="173"/>
      <c r="J151" s="37"/>
      <c r="K151" s="39"/>
      <c r="L151" s="24" t="s">
        <v>133</v>
      </c>
      <c r="M151" s="39"/>
      <c r="N151" s="107">
        <f>N146+N149</f>
        <v>84800000</v>
      </c>
      <c r="O151" s="140"/>
    </row>
    <row r="152" spans="1:16" s="25" customFormat="1" ht="12.95" customHeight="1" x14ac:dyDescent="0.3">
      <c r="A152" s="363"/>
      <c r="B152" s="371"/>
      <c r="C152" s="328"/>
      <c r="D152" s="252"/>
      <c r="E152" s="326"/>
      <c r="F152" s="208"/>
      <c r="G152" s="69"/>
      <c r="H152" s="209"/>
      <c r="I152" s="210"/>
      <c r="J152" s="45"/>
      <c r="K152" s="45"/>
      <c r="L152" s="45" t="s">
        <v>134</v>
      </c>
      <c r="M152" s="45"/>
      <c r="N152" s="197">
        <f>N147+N148+N150</f>
        <v>77513420</v>
      </c>
      <c r="O152" s="140"/>
    </row>
    <row r="153" spans="1:16" s="212" customFormat="1" ht="12.95" customHeight="1" x14ac:dyDescent="0.3">
      <c r="A153" s="363"/>
      <c r="B153" s="371"/>
      <c r="C153" s="357" t="s">
        <v>306</v>
      </c>
      <c r="D153" s="213"/>
      <c r="E153" s="360">
        <f>SUM(N157:N158)</f>
        <v>283440000</v>
      </c>
      <c r="F153" s="214" t="s">
        <v>156</v>
      </c>
      <c r="G153" s="215"/>
      <c r="H153" s="129"/>
      <c r="I153" s="216"/>
      <c r="J153" s="217"/>
      <c r="K153" s="217"/>
      <c r="L153" s="218"/>
      <c r="M153" s="131"/>
      <c r="N153" s="219">
        <v>160000000</v>
      </c>
      <c r="O153" s="60"/>
      <c r="P153" s="61"/>
    </row>
    <row r="154" spans="1:16" s="212" customFormat="1" ht="12.95" customHeight="1" x14ac:dyDescent="0.3">
      <c r="A154" s="363"/>
      <c r="B154" s="371"/>
      <c r="C154" s="358"/>
      <c r="D154" s="220"/>
      <c r="E154" s="361"/>
      <c r="F154" s="214" t="s">
        <v>160</v>
      </c>
      <c r="G154" s="179"/>
      <c r="H154" s="133"/>
      <c r="I154" s="134"/>
      <c r="J154" s="221"/>
      <c r="K154" s="221"/>
      <c r="L154" s="137"/>
      <c r="M154" s="126"/>
      <c r="N154" s="219">
        <v>63440000</v>
      </c>
      <c r="O154" s="60"/>
      <c r="P154" s="61"/>
    </row>
    <row r="155" spans="1:16" s="212" customFormat="1" ht="12.95" customHeight="1" x14ac:dyDescent="0.3">
      <c r="A155" s="363"/>
      <c r="B155" s="371"/>
      <c r="C155" s="358"/>
      <c r="D155" s="220"/>
      <c r="E155" s="361"/>
      <c r="F155" s="214" t="s">
        <v>157</v>
      </c>
      <c r="G155" s="179"/>
      <c r="H155" s="133"/>
      <c r="I155" s="134"/>
      <c r="J155" s="221"/>
      <c r="K155" s="221"/>
      <c r="L155" s="137"/>
      <c r="M155" s="126"/>
      <c r="N155" s="219">
        <v>9000000</v>
      </c>
      <c r="O155" s="60"/>
      <c r="P155" s="61"/>
    </row>
    <row r="156" spans="1:16" s="212" customFormat="1" ht="12.95" customHeight="1" x14ac:dyDescent="0.3">
      <c r="A156" s="363"/>
      <c r="B156" s="371"/>
      <c r="C156" s="358"/>
      <c r="D156" s="220"/>
      <c r="E156" s="361"/>
      <c r="F156" s="214" t="s">
        <v>158</v>
      </c>
      <c r="G156" s="179"/>
      <c r="H156" s="133"/>
      <c r="I156" s="134"/>
      <c r="J156" s="221"/>
      <c r="K156" s="221"/>
      <c r="L156" s="137"/>
      <c r="M156" s="126"/>
      <c r="N156" s="219">
        <v>51000000</v>
      </c>
      <c r="O156" s="60"/>
      <c r="P156" s="61"/>
    </row>
    <row r="157" spans="1:16" s="212" customFormat="1" ht="12.95" customHeight="1" x14ac:dyDescent="0.3">
      <c r="A157" s="363"/>
      <c r="B157" s="371"/>
      <c r="C157" s="358"/>
      <c r="D157" s="220"/>
      <c r="E157" s="361"/>
      <c r="F157" s="222"/>
      <c r="G157" s="179"/>
      <c r="H157" s="133"/>
      <c r="I157" s="134"/>
      <c r="J157" s="221"/>
      <c r="K157" s="221"/>
      <c r="L157" s="221" t="s">
        <v>133</v>
      </c>
      <c r="M157" s="126"/>
      <c r="N157" s="219">
        <f>N153+N155+N156</f>
        <v>220000000</v>
      </c>
      <c r="O157" s="60"/>
      <c r="P157" s="61"/>
    </row>
    <row r="158" spans="1:16" s="212" customFormat="1" ht="12.95" customHeight="1" x14ac:dyDescent="0.3">
      <c r="A158" s="363"/>
      <c r="B158" s="371"/>
      <c r="C158" s="359"/>
      <c r="D158" s="223"/>
      <c r="E158" s="362"/>
      <c r="F158" s="224"/>
      <c r="G158" s="225"/>
      <c r="H158" s="226"/>
      <c r="I158" s="227"/>
      <c r="J158" s="151"/>
      <c r="K158" s="151"/>
      <c r="L158" s="151" t="s">
        <v>134</v>
      </c>
      <c r="M158" s="228"/>
      <c r="N158" s="229">
        <f>N154</f>
        <v>63440000</v>
      </c>
      <c r="O158" s="60"/>
      <c r="P158" s="61"/>
    </row>
    <row r="159" spans="1:16" s="212" customFormat="1" ht="12.95" customHeight="1" x14ac:dyDescent="0.3">
      <c r="A159" s="363"/>
      <c r="B159" s="371"/>
      <c r="C159" s="357" t="s">
        <v>397</v>
      </c>
      <c r="D159" s="213"/>
      <c r="E159" s="364">
        <f>SUM(N165:N166)</f>
        <v>594336000</v>
      </c>
      <c r="F159" s="214" t="s">
        <v>156</v>
      </c>
      <c r="G159" s="215"/>
      <c r="H159" s="129"/>
      <c r="I159" s="216"/>
      <c r="J159" s="217"/>
      <c r="K159" s="217"/>
      <c r="L159" s="218"/>
      <c r="M159" s="131"/>
      <c r="N159" s="219">
        <v>149510000</v>
      </c>
      <c r="O159" s="211"/>
    </row>
    <row r="160" spans="1:16" s="212" customFormat="1" ht="12.95" customHeight="1" x14ac:dyDescent="0.3">
      <c r="A160" s="363"/>
      <c r="B160" s="371"/>
      <c r="C160" s="358"/>
      <c r="D160" s="220"/>
      <c r="E160" s="365"/>
      <c r="F160" s="214" t="s">
        <v>160</v>
      </c>
      <c r="G160" s="179"/>
      <c r="H160" s="179"/>
      <c r="I160" s="179"/>
      <c r="J160" s="221"/>
      <c r="K160" s="221"/>
      <c r="L160" s="137"/>
      <c r="M160" s="126"/>
      <c r="N160" s="219">
        <v>97810000</v>
      </c>
      <c r="O160" s="211"/>
    </row>
    <row r="161" spans="1:15" s="212" customFormat="1" ht="12.95" customHeight="1" x14ac:dyDescent="0.3">
      <c r="A161" s="363"/>
      <c r="B161" s="371"/>
      <c r="C161" s="358"/>
      <c r="D161" s="220"/>
      <c r="E161" s="365"/>
      <c r="F161" s="214" t="s">
        <v>157</v>
      </c>
      <c r="G161" s="179"/>
      <c r="H161" s="133"/>
      <c r="I161" s="134"/>
      <c r="J161" s="221"/>
      <c r="K161" s="221"/>
      <c r="L161" s="137"/>
      <c r="M161" s="126"/>
      <c r="N161" s="219">
        <v>3000000</v>
      </c>
      <c r="O161" s="211"/>
    </row>
    <row r="162" spans="1:15" s="212" customFormat="1" ht="12.95" customHeight="1" x14ac:dyDescent="0.3">
      <c r="A162" s="363"/>
      <c r="B162" s="371"/>
      <c r="C162" s="358"/>
      <c r="D162" s="220"/>
      <c r="E162" s="365"/>
      <c r="F162" s="214" t="s">
        <v>161</v>
      </c>
      <c r="G162" s="179"/>
      <c r="H162" s="133"/>
      <c r="I162" s="134"/>
      <c r="J162" s="221"/>
      <c r="K162" s="221"/>
      <c r="L162" s="137"/>
      <c r="M162" s="126"/>
      <c r="N162" s="219">
        <v>1100000</v>
      </c>
      <c r="O162" s="211"/>
    </row>
    <row r="163" spans="1:15" s="212" customFormat="1" ht="12.95" customHeight="1" x14ac:dyDescent="0.3">
      <c r="A163" s="363"/>
      <c r="B163" s="371"/>
      <c r="C163" s="358"/>
      <c r="D163" s="220"/>
      <c r="E163" s="365"/>
      <c r="F163" s="214" t="s">
        <v>158</v>
      </c>
      <c r="G163" s="179"/>
      <c r="H163" s="133"/>
      <c r="I163" s="134"/>
      <c r="J163" s="221"/>
      <c r="K163" s="221"/>
      <c r="L163" s="137"/>
      <c r="M163" s="126"/>
      <c r="N163" s="219">
        <v>312490000</v>
      </c>
      <c r="O163" s="211"/>
    </row>
    <row r="164" spans="1:15" s="212" customFormat="1" ht="12.95" customHeight="1" x14ac:dyDescent="0.3">
      <c r="A164" s="363"/>
      <c r="B164" s="371"/>
      <c r="C164" s="358"/>
      <c r="D164" s="220"/>
      <c r="E164" s="365"/>
      <c r="F164" s="214" t="s">
        <v>159</v>
      </c>
      <c r="G164" s="179"/>
      <c r="H164" s="133"/>
      <c r="I164" s="134"/>
      <c r="J164" s="221"/>
      <c r="K164" s="221"/>
      <c r="L164" s="137"/>
      <c r="M164" s="126"/>
      <c r="N164" s="219">
        <v>30426000</v>
      </c>
      <c r="O164" s="211"/>
    </row>
    <row r="165" spans="1:15" s="212" customFormat="1" ht="12.95" customHeight="1" x14ac:dyDescent="0.3">
      <c r="A165" s="363"/>
      <c r="B165" s="371"/>
      <c r="C165" s="358"/>
      <c r="D165" s="220"/>
      <c r="E165" s="365"/>
      <c r="F165" s="222"/>
      <c r="G165" s="179"/>
      <c r="H165" s="133"/>
      <c r="I165" s="134"/>
      <c r="J165" s="221"/>
      <c r="K165" s="221"/>
      <c r="L165" s="221" t="s">
        <v>133</v>
      </c>
      <c r="M165" s="126"/>
      <c r="N165" s="219">
        <f>N159+N161+N163</f>
        <v>465000000</v>
      </c>
      <c r="O165" s="211"/>
    </row>
    <row r="166" spans="1:15" s="212" customFormat="1" ht="12.95" customHeight="1" x14ac:dyDescent="0.3">
      <c r="A166" s="363"/>
      <c r="B166" s="371"/>
      <c r="C166" s="359"/>
      <c r="D166" s="223"/>
      <c r="E166" s="366"/>
      <c r="F166" s="224"/>
      <c r="G166" s="225"/>
      <c r="H166" s="226"/>
      <c r="I166" s="227"/>
      <c r="J166" s="151"/>
      <c r="K166" s="151"/>
      <c r="L166" s="151" t="s">
        <v>134</v>
      </c>
      <c r="M166" s="228"/>
      <c r="N166" s="229">
        <f>N160+N162+N164</f>
        <v>129336000</v>
      </c>
      <c r="O166" s="211"/>
    </row>
    <row r="167" spans="1:15" s="25" customFormat="1" ht="12.95" customHeight="1" x14ac:dyDescent="0.3">
      <c r="A167" s="363"/>
      <c r="B167" s="371"/>
      <c r="C167" s="327" t="s">
        <v>6</v>
      </c>
      <c r="D167" s="249"/>
      <c r="E167" s="68">
        <f>SUM(E168:E171)</f>
        <v>13500000</v>
      </c>
      <c r="F167" s="69"/>
      <c r="G167" s="69"/>
      <c r="H167" s="40"/>
      <c r="I167" s="41"/>
      <c r="J167" s="45"/>
      <c r="K167" s="45"/>
      <c r="L167" s="44"/>
      <c r="M167" s="43"/>
      <c r="N167" s="240">
        <f>N169+N171</f>
        <v>13500000</v>
      </c>
      <c r="O167" s="140"/>
    </row>
    <row r="168" spans="1:15" s="25" customFormat="1" ht="12.95" customHeight="1" x14ac:dyDescent="0.3">
      <c r="A168" s="363"/>
      <c r="B168" s="371"/>
      <c r="C168" s="363"/>
      <c r="D168" s="257" t="s">
        <v>14</v>
      </c>
      <c r="E168" s="324">
        <f t="shared" ref="E168" si="16">N169</f>
        <v>3500000</v>
      </c>
      <c r="F168" s="19" t="s">
        <v>232</v>
      </c>
      <c r="G168" s="19"/>
      <c r="H168" s="46">
        <v>3500000</v>
      </c>
      <c r="I168" s="53"/>
      <c r="J168" s="51"/>
      <c r="K168" s="173" t="s">
        <v>2</v>
      </c>
      <c r="L168" s="55">
        <v>1</v>
      </c>
      <c r="M168" s="47" t="s">
        <v>51</v>
      </c>
      <c r="N168" s="231">
        <f>H168*L168</f>
        <v>3500000</v>
      </c>
      <c r="O168" s="140"/>
    </row>
    <row r="169" spans="1:15" s="25" customFormat="1" ht="12.95" customHeight="1" x14ac:dyDescent="0.3">
      <c r="A169" s="363"/>
      <c r="B169" s="371"/>
      <c r="C169" s="363"/>
      <c r="D169" s="257"/>
      <c r="E169" s="326"/>
      <c r="F169" s="69"/>
      <c r="G169" s="69"/>
      <c r="H169" s="40"/>
      <c r="I169" s="41"/>
      <c r="J169" s="45"/>
      <c r="K169" s="45"/>
      <c r="L169" s="44" t="s">
        <v>52</v>
      </c>
      <c r="M169" s="43"/>
      <c r="N169" s="197">
        <f>N168</f>
        <v>3500000</v>
      </c>
      <c r="O169" s="140"/>
    </row>
    <row r="170" spans="1:15" s="25" customFormat="1" ht="12.95" customHeight="1" x14ac:dyDescent="0.3">
      <c r="A170" s="363"/>
      <c r="B170" s="371"/>
      <c r="C170" s="363"/>
      <c r="D170" s="230" t="s">
        <v>15</v>
      </c>
      <c r="E170" s="324">
        <f t="shared" ref="E170" si="17">N171</f>
        <v>10000000</v>
      </c>
      <c r="F170" s="19" t="s">
        <v>16</v>
      </c>
      <c r="G170" s="19"/>
      <c r="H170" s="46">
        <v>2000000</v>
      </c>
      <c r="I170" s="53"/>
      <c r="J170" s="51"/>
      <c r="K170" s="173" t="s">
        <v>2</v>
      </c>
      <c r="L170" s="55">
        <v>5</v>
      </c>
      <c r="M170" s="47" t="s">
        <v>51</v>
      </c>
      <c r="N170" s="231">
        <f>H170*L170</f>
        <v>10000000</v>
      </c>
      <c r="O170" s="140"/>
    </row>
    <row r="171" spans="1:15" s="25" customFormat="1" ht="12.95" customHeight="1" x14ac:dyDescent="0.3">
      <c r="A171" s="363"/>
      <c r="B171" s="371"/>
      <c r="C171" s="328"/>
      <c r="D171" s="252"/>
      <c r="E171" s="326"/>
      <c r="F171" s="69"/>
      <c r="G171" s="69"/>
      <c r="H171" s="40"/>
      <c r="I171" s="41"/>
      <c r="J171" s="45"/>
      <c r="K171" s="45"/>
      <c r="L171" s="44" t="s">
        <v>52</v>
      </c>
      <c r="M171" s="43"/>
      <c r="N171" s="197">
        <f>N170</f>
        <v>10000000</v>
      </c>
      <c r="O171" s="140"/>
    </row>
    <row r="172" spans="1:15" s="25" customFormat="1" ht="12.95" customHeight="1" x14ac:dyDescent="0.3">
      <c r="A172" s="363"/>
      <c r="B172" s="371"/>
      <c r="C172" s="367" t="s">
        <v>225</v>
      </c>
      <c r="D172" s="230"/>
      <c r="E172" s="68">
        <f>SUM(E173:E184)</f>
        <v>270720000</v>
      </c>
      <c r="F172" s="340"/>
      <c r="G172" s="341"/>
      <c r="H172" s="341"/>
      <c r="I172" s="341"/>
      <c r="J172" s="341"/>
      <c r="K172" s="58"/>
      <c r="L172" s="244"/>
      <c r="M172" s="58"/>
      <c r="N172" s="245">
        <f>N183+N184</f>
        <v>270720000</v>
      </c>
      <c r="O172" s="140"/>
    </row>
    <row r="173" spans="1:15" s="25" customFormat="1" ht="12.95" customHeight="1" x14ac:dyDescent="0.3">
      <c r="A173" s="363"/>
      <c r="B173" s="371"/>
      <c r="C173" s="368"/>
      <c r="D173" s="251" t="s">
        <v>305</v>
      </c>
      <c r="E173" s="325">
        <f>N183</f>
        <v>39420000</v>
      </c>
      <c r="F173" s="22" t="s">
        <v>374</v>
      </c>
      <c r="G173" s="22"/>
      <c r="H173" s="23">
        <v>17600000</v>
      </c>
      <c r="I173" s="24"/>
      <c r="J173" s="51"/>
      <c r="K173" s="173" t="s">
        <v>384</v>
      </c>
      <c r="L173" s="55">
        <v>1</v>
      </c>
      <c r="M173" s="47" t="s">
        <v>51</v>
      </c>
      <c r="N173" s="231">
        <f>H173*L173</f>
        <v>17600000</v>
      </c>
      <c r="O173" s="140"/>
    </row>
    <row r="174" spans="1:15" s="25" customFormat="1" ht="12.95" customHeight="1" x14ac:dyDescent="0.3">
      <c r="A174" s="363"/>
      <c r="B174" s="371"/>
      <c r="C174" s="368"/>
      <c r="D174" s="272"/>
      <c r="E174" s="325"/>
      <c r="F174" s="22" t="s">
        <v>375</v>
      </c>
      <c r="G174" s="22"/>
      <c r="H174" s="36">
        <v>1800000</v>
      </c>
      <c r="I174" s="173"/>
      <c r="J174" s="23"/>
      <c r="K174" s="173" t="s">
        <v>2</v>
      </c>
      <c r="L174" s="50">
        <v>1</v>
      </c>
      <c r="M174" s="39" t="s">
        <v>51</v>
      </c>
      <c r="N174" s="107">
        <f t="shared" ref="N174" si="18">H174*L174</f>
        <v>1800000</v>
      </c>
      <c r="O174" s="140"/>
    </row>
    <row r="175" spans="1:15" s="25" customFormat="1" ht="12.95" customHeight="1" x14ac:dyDescent="0.3">
      <c r="A175" s="363"/>
      <c r="B175" s="371"/>
      <c r="C175" s="368"/>
      <c r="D175" s="272"/>
      <c r="E175" s="325"/>
      <c r="F175" s="22" t="s">
        <v>376</v>
      </c>
      <c r="G175" s="22"/>
      <c r="H175" s="36">
        <v>1000000</v>
      </c>
      <c r="I175" s="173"/>
      <c r="J175" s="23"/>
      <c r="K175" s="173" t="s">
        <v>2</v>
      </c>
      <c r="L175" s="50">
        <v>1</v>
      </c>
      <c r="M175" s="39" t="s">
        <v>51</v>
      </c>
      <c r="N175" s="107">
        <f t="shared" ref="N175" si="19">H175*L175</f>
        <v>1000000</v>
      </c>
      <c r="O175" s="140"/>
    </row>
    <row r="176" spans="1:15" s="25" customFormat="1" ht="12.95" customHeight="1" x14ac:dyDescent="0.3">
      <c r="A176" s="363"/>
      <c r="B176" s="371"/>
      <c r="C176" s="368"/>
      <c r="D176" s="272"/>
      <c r="E176" s="325"/>
      <c r="F176" s="22" t="s">
        <v>377</v>
      </c>
      <c r="G176" s="22"/>
      <c r="H176" s="36"/>
      <c r="I176" s="173"/>
      <c r="J176" s="23"/>
      <c r="K176" s="173"/>
      <c r="L176" s="50"/>
      <c r="M176" s="39"/>
      <c r="N176" s="107">
        <f>SUM(N177:N182)</f>
        <v>19020000</v>
      </c>
      <c r="O176" s="140"/>
    </row>
    <row r="177" spans="1:19" s="25" customFormat="1" ht="12.95" customHeight="1" x14ac:dyDescent="0.3">
      <c r="A177" s="363"/>
      <c r="B177" s="371"/>
      <c r="C177" s="368"/>
      <c r="D177" s="272"/>
      <c r="E177" s="325"/>
      <c r="F177" s="71" t="s">
        <v>378</v>
      </c>
      <c r="G177" s="22"/>
      <c r="H177" s="332" t="s">
        <v>385</v>
      </c>
      <c r="I177" s="332"/>
      <c r="J177" s="332"/>
      <c r="K177" s="332"/>
      <c r="L177" s="332"/>
      <c r="M177" s="39" t="s">
        <v>51</v>
      </c>
      <c r="N177" s="107">
        <f>280*1200*12</f>
        <v>4032000</v>
      </c>
      <c r="O177" s="140"/>
    </row>
    <row r="178" spans="1:19" s="25" customFormat="1" ht="12.95" customHeight="1" x14ac:dyDescent="0.3">
      <c r="A178" s="363"/>
      <c r="B178" s="371"/>
      <c r="C178" s="368"/>
      <c r="D178" s="272"/>
      <c r="E178" s="325"/>
      <c r="F178" s="71" t="s">
        <v>379</v>
      </c>
      <c r="G178" s="22"/>
      <c r="H178" s="332" t="s">
        <v>386</v>
      </c>
      <c r="I178" s="332"/>
      <c r="J178" s="332"/>
      <c r="K178" s="332"/>
      <c r="L178" s="332"/>
      <c r="M178" s="39" t="s">
        <v>51</v>
      </c>
      <c r="N178" s="107">
        <f>350000*12</f>
        <v>4200000</v>
      </c>
      <c r="O178" s="140"/>
    </row>
    <row r="179" spans="1:19" s="25" customFormat="1" ht="12.95" customHeight="1" x14ac:dyDescent="0.3">
      <c r="A179" s="363"/>
      <c r="B179" s="371"/>
      <c r="C179" s="368"/>
      <c r="D179" s="272"/>
      <c r="E179" s="325"/>
      <c r="F179" s="71" t="s">
        <v>380</v>
      </c>
      <c r="G179" s="22"/>
      <c r="H179" s="332" t="s">
        <v>387</v>
      </c>
      <c r="I179" s="332"/>
      <c r="J179" s="332"/>
      <c r="K179" s="332"/>
      <c r="L179" s="332"/>
      <c r="M179" s="39" t="s">
        <v>51</v>
      </c>
      <c r="N179" s="107">
        <f>150*1200*12*4</f>
        <v>8640000</v>
      </c>
      <c r="O179" s="140"/>
    </row>
    <row r="180" spans="1:19" s="25" customFormat="1" ht="12.95" customHeight="1" x14ac:dyDescent="0.3">
      <c r="A180" s="363"/>
      <c r="B180" s="371"/>
      <c r="C180" s="368"/>
      <c r="D180" s="272"/>
      <c r="E180" s="325"/>
      <c r="F180" s="71" t="s">
        <v>381</v>
      </c>
      <c r="G180" s="22"/>
      <c r="H180" s="332" t="s">
        <v>388</v>
      </c>
      <c r="I180" s="332"/>
      <c r="J180" s="332"/>
      <c r="K180" s="332"/>
      <c r="L180" s="332"/>
      <c r="M180" s="39" t="s">
        <v>51</v>
      </c>
      <c r="N180" s="107">
        <f>35000*12</f>
        <v>420000</v>
      </c>
      <c r="O180" s="140"/>
    </row>
    <row r="181" spans="1:19" s="25" customFormat="1" ht="12.95" customHeight="1" x14ac:dyDescent="0.3">
      <c r="A181" s="363"/>
      <c r="B181" s="371"/>
      <c r="C181" s="368"/>
      <c r="D181" s="272"/>
      <c r="E181" s="325"/>
      <c r="F181" s="71" t="s">
        <v>382</v>
      </c>
      <c r="G181" s="22"/>
      <c r="H181" s="332" t="s">
        <v>389</v>
      </c>
      <c r="I181" s="332"/>
      <c r="J181" s="332"/>
      <c r="K181" s="332"/>
      <c r="L181" s="332"/>
      <c r="M181" s="39" t="s">
        <v>51</v>
      </c>
      <c r="N181" s="107">
        <f>10*1200*12*4</f>
        <v>576000</v>
      </c>
      <c r="O181" s="140"/>
    </row>
    <row r="182" spans="1:19" s="25" customFormat="1" ht="12.95" customHeight="1" x14ac:dyDescent="0.3">
      <c r="A182" s="363"/>
      <c r="B182" s="371"/>
      <c r="C182" s="368"/>
      <c r="D182" s="257"/>
      <c r="E182" s="325"/>
      <c r="F182" s="71" t="s">
        <v>383</v>
      </c>
      <c r="G182" s="22"/>
      <c r="H182" s="332" t="s">
        <v>390</v>
      </c>
      <c r="I182" s="332"/>
      <c r="J182" s="332"/>
      <c r="K182" s="332"/>
      <c r="L182" s="332"/>
      <c r="M182" s="39" t="s">
        <v>51</v>
      </c>
      <c r="N182" s="107">
        <f>10*1200*12*8</f>
        <v>1152000</v>
      </c>
      <c r="O182" s="140"/>
    </row>
    <row r="183" spans="1:19" s="25" customFormat="1" ht="12.95" customHeight="1" x14ac:dyDescent="0.3">
      <c r="A183" s="363"/>
      <c r="B183" s="371"/>
      <c r="C183" s="368"/>
      <c r="D183" s="252"/>
      <c r="E183" s="326"/>
      <c r="F183" s="69"/>
      <c r="G183" s="69"/>
      <c r="H183" s="40"/>
      <c r="I183" s="41"/>
      <c r="J183" s="45"/>
      <c r="K183" s="45"/>
      <c r="L183" s="44" t="s">
        <v>52</v>
      </c>
      <c r="M183" s="43"/>
      <c r="N183" s="197">
        <f>SUM(N173:N182)-N176</f>
        <v>39420000</v>
      </c>
      <c r="O183" s="140"/>
      <c r="S183" s="212"/>
    </row>
    <row r="184" spans="1:19" s="25" customFormat="1" ht="12.95" customHeight="1" x14ac:dyDescent="0.3">
      <c r="A184" s="363"/>
      <c r="B184" s="371"/>
      <c r="C184" s="369"/>
      <c r="D184" s="253" t="s">
        <v>317</v>
      </c>
      <c r="E184" s="243">
        <f>N184</f>
        <v>231300000</v>
      </c>
      <c r="F184" s="21" t="s">
        <v>318</v>
      </c>
      <c r="G184" s="22"/>
      <c r="H184" s="46">
        <v>231300000</v>
      </c>
      <c r="I184" s="53"/>
      <c r="J184" s="51"/>
      <c r="K184" s="173" t="s">
        <v>2</v>
      </c>
      <c r="L184" s="55">
        <v>1</v>
      </c>
      <c r="M184" s="47" t="s">
        <v>51</v>
      </c>
      <c r="N184" s="231">
        <f>H184*L184</f>
        <v>231300000</v>
      </c>
      <c r="O184" s="140"/>
      <c r="S184" s="212"/>
    </row>
    <row r="185" spans="1:19" s="25" customFormat="1" ht="12.95" customHeight="1" x14ac:dyDescent="0.3">
      <c r="A185" s="363"/>
      <c r="B185" s="371"/>
      <c r="C185" s="327" t="s">
        <v>221</v>
      </c>
      <c r="D185" s="251" t="s">
        <v>136</v>
      </c>
      <c r="E185" s="356">
        <f>N188</f>
        <v>4000000</v>
      </c>
      <c r="F185" s="18" t="s">
        <v>137</v>
      </c>
      <c r="G185" s="19"/>
      <c r="H185" s="46">
        <v>200000</v>
      </c>
      <c r="I185" s="53"/>
      <c r="J185" s="51"/>
      <c r="K185" s="53" t="s">
        <v>2</v>
      </c>
      <c r="L185" s="55">
        <v>5</v>
      </c>
      <c r="M185" s="47" t="s">
        <v>51</v>
      </c>
      <c r="N185" s="231">
        <f>H185*L185</f>
        <v>1000000</v>
      </c>
      <c r="O185" s="140"/>
      <c r="S185" s="212"/>
    </row>
    <row r="186" spans="1:19" s="25" customFormat="1" ht="12.95" customHeight="1" x14ac:dyDescent="0.3">
      <c r="A186" s="363"/>
      <c r="B186" s="371"/>
      <c r="C186" s="363"/>
      <c r="D186" s="257"/>
      <c r="E186" s="356"/>
      <c r="F186" s="241" t="s">
        <v>138</v>
      </c>
      <c r="G186" s="22"/>
      <c r="H186" s="36">
        <v>100000</v>
      </c>
      <c r="I186" s="173"/>
      <c r="J186" s="37"/>
      <c r="K186" s="173" t="s">
        <v>2</v>
      </c>
      <c r="L186" s="50">
        <v>10</v>
      </c>
      <c r="M186" s="39" t="s">
        <v>51</v>
      </c>
      <c r="N186" s="107">
        <f>H186*L186</f>
        <v>1000000</v>
      </c>
      <c r="O186" s="140"/>
      <c r="S186" s="212"/>
    </row>
    <row r="187" spans="1:19" s="25" customFormat="1" ht="12.95" customHeight="1" x14ac:dyDescent="0.3">
      <c r="A187" s="363"/>
      <c r="B187" s="371"/>
      <c r="C187" s="363"/>
      <c r="D187" s="257"/>
      <c r="E187" s="356"/>
      <c r="F187" s="241" t="s">
        <v>291</v>
      </c>
      <c r="G187" s="22"/>
      <c r="H187" s="36">
        <v>200000</v>
      </c>
      <c r="I187" s="173"/>
      <c r="J187" s="37"/>
      <c r="K187" s="173" t="s">
        <v>2</v>
      </c>
      <c r="L187" s="50">
        <v>10</v>
      </c>
      <c r="M187" s="39" t="s">
        <v>51</v>
      </c>
      <c r="N187" s="107">
        <f>H187*L187</f>
        <v>2000000</v>
      </c>
      <c r="O187" s="140"/>
      <c r="S187" s="212"/>
    </row>
    <row r="188" spans="1:19" s="25" customFormat="1" ht="12.95" customHeight="1" x14ac:dyDescent="0.3">
      <c r="A188" s="363"/>
      <c r="B188" s="371"/>
      <c r="C188" s="328"/>
      <c r="D188" s="252"/>
      <c r="E188" s="345"/>
      <c r="F188" s="70"/>
      <c r="G188" s="69"/>
      <c r="H188" s="40"/>
      <c r="I188" s="41"/>
      <c r="J188" s="45"/>
      <c r="K188" s="45"/>
      <c r="L188" s="44" t="s">
        <v>52</v>
      </c>
      <c r="M188" s="43"/>
      <c r="N188" s="197">
        <f>SUM(N185:N187)</f>
        <v>4000000</v>
      </c>
      <c r="O188" s="140"/>
      <c r="S188" s="212"/>
    </row>
    <row r="189" spans="1:19" s="25" customFormat="1" ht="12.95" customHeight="1" x14ac:dyDescent="0.3">
      <c r="A189" s="363"/>
      <c r="B189" s="371"/>
      <c r="C189" s="327" t="s">
        <v>7</v>
      </c>
      <c r="D189" s="289"/>
      <c r="E189" s="324">
        <f>SUM(N193:N194)</f>
        <v>71310000</v>
      </c>
      <c r="F189" s="206" t="s">
        <v>162</v>
      </c>
      <c r="G189" s="22"/>
      <c r="H189" s="36"/>
      <c r="I189" s="173"/>
      <c r="J189" s="37"/>
      <c r="K189" s="39"/>
      <c r="L189" s="38"/>
      <c r="M189" s="39"/>
      <c r="N189" s="231">
        <v>908800</v>
      </c>
      <c r="O189" s="140"/>
      <c r="S189" s="212"/>
    </row>
    <row r="190" spans="1:19" s="25" customFormat="1" ht="12.95" customHeight="1" x14ac:dyDescent="0.3">
      <c r="A190" s="363"/>
      <c r="B190" s="371"/>
      <c r="C190" s="363"/>
      <c r="D190" s="289"/>
      <c r="E190" s="325"/>
      <c r="F190" s="206" t="s">
        <v>160</v>
      </c>
      <c r="G190" s="22"/>
      <c r="H190" s="36"/>
      <c r="I190" s="173"/>
      <c r="J190" s="37"/>
      <c r="K190" s="39"/>
      <c r="L190" s="38"/>
      <c r="M190" s="39"/>
      <c r="N190" s="107">
        <v>42651200</v>
      </c>
      <c r="O190" s="140"/>
      <c r="S190" s="212"/>
    </row>
    <row r="191" spans="1:19" s="25" customFormat="1" ht="12.95" customHeight="1" x14ac:dyDescent="0.3">
      <c r="A191" s="363"/>
      <c r="B191" s="371"/>
      <c r="C191" s="363"/>
      <c r="D191" s="289"/>
      <c r="E191" s="325"/>
      <c r="F191" s="206" t="s">
        <v>163</v>
      </c>
      <c r="G191" s="22"/>
      <c r="H191" s="36"/>
      <c r="I191" s="173"/>
      <c r="J191" s="37"/>
      <c r="K191" s="39"/>
      <c r="L191" s="38"/>
      <c r="M191" s="39"/>
      <c r="N191" s="107">
        <v>27500000</v>
      </c>
      <c r="O191" s="140"/>
    </row>
    <row r="192" spans="1:19" s="25" customFormat="1" ht="12.95" customHeight="1" x14ac:dyDescent="0.3">
      <c r="A192" s="363"/>
      <c r="B192" s="371"/>
      <c r="C192" s="363"/>
      <c r="D192" s="289"/>
      <c r="E192" s="325"/>
      <c r="F192" s="206" t="s">
        <v>159</v>
      </c>
      <c r="G192" s="22"/>
      <c r="H192" s="36"/>
      <c r="I192" s="173"/>
      <c r="J192" s="37"/>
      <c r="K192" s="39"/>
      <c r="L192" s="38"/>
      <c r="M192" s="39"/>
      <c r="N192" s="107">
        <v>250000</v>
      </c>
      <c r="O192" s="140"/>
    </row>
    <row r="193" spans="1:15" s="25" customFormat="1" ht="12.95" customHeight="1" x14ac:dyDescent="0.3">
      <c r="A193" s="363"/>
      <c r="B193" s="371"/>
      <c r="C193" s="363"/>
      <c r="D193" s="289"/>
      <c r="E193" s="325"/>
      <c r="F193" s="207"/>
      <c r="G193" s="22"/>
      <c r="H193" s="36"/>
      <c r="I193" s="173"/>
      <c r="J193" s="37"/>
      <c r="K193" s="39"/>
      <c r="L193" s="24" t="s">
        <v>139</v>
      </c>
      <c r="M193" s="39"/>
      <c r="N193" s="107">
        <f>N189+N191</f>
        <v>28408800</v>
      </c>
      <c r="O193" s="140"/>
    </row>
    <row r="194" spans="1:15" s="25" customFormat="1" ht="12.95" customHeight="1" x14ac:dyDescent="0.3">
      <c r="A194" s="363"/>
      <c r="B194" s="371"/>
      <c r="C194" s="328"/>
      <c r="D194" s="289"/>
      <c r="E194" s="326"/>
      <c r="F194" s="207"/>
      <c r="G194" s="22"/>
      <c r="H194" s="36"/>
      <c r="I194" s="173"/>
      <c r="J194" s="24"/>
      <c r="K194" s="24"/>
      <c r="L194" s="45" t="s">
        <v>134</v>
      </c>
      <c r="M194" s="39"/>
      <c r="N194" s="197">
        <f>N190+N192</f>
        <v>42901200</v>
      </c>
      <c r="O194" s="140"/>
    </row>
    <row r="195" spans="1:15" s="25" customFormat="1" ht="12.95" customHeight="1" x14ac:dyDescent="0.3">
      <c r="A195" s="363"/>
      <c r="B195" s="371"/>
      <c r="C195" s="327" t="s">
        <v>8</v>
      </c>
      <c r="D195" s="233"/>
      <c r="E195" s="324">
        <f>N200</f>
        <v>966400000</v>
      </c>
      <c r="F195" s="234" t="s">
        <v>169</v>
      </c>
      <c r="G195" s="19"/>
      <c r="H195" s="46"/>
      <c r="I195" s="53"/>
      <c r="J195" s="51"/>
      <c r="K195" s="47"/>
      <c r="L195" s="52"/>
      <c r="M195" s="47"/>
      <c r="N195" s="107">
        <v>595150000</v>
      </c>
      <c r="O195" s="140"/>
    </row>
    <row r="196" spans="1:15" s="25" customFormat="1" ht="12.95" customHeight="1" x14ac:dyDescent="0.3">
      <c r="A196" s="363"/>
      <c r="B196" s="371"/>
      <c r="C196" s="363"/>
      <c r="D196" s="235"/>
      <c r="E196" s="325"/>
      <c r="F196" s="206" t="s">
        <v>170</v>
      </c>
      <c r="G196" s="22"/>
      <c r="H196" s="36"/>
      <c r="I196" s="173"/>
      <c r="J196" s="37"/>
      <c r="K196" s="39"/>
      <c r="L196" s="38"/>
      <c r="M196" s="39"/>
      <c r="N196" s="107">
        <v>68300000</v>
      </c>
      <c r="O196" s="140"/>
    </row>
    <row r="197" spans="1:15" s="25" customFormat="1" ht="12.95" customHeight="1" x14ac:dyDescent="0.3">
      <c r="A197" s="363"/>
      <c r="B197" s="371"/>
      <c r="C197" s="363"/>
      <c r="D197" s="235"/>
      <c r="E197" s="325"/>
      <c r="F197" s="206" t="s">
        <v>171</v>
      </c>
      <c r="G197" s="22"/>
      <c r="H197" s="36"/>
      <c r="I197" s="173"/>
      <c r="J197" s="37"/>
      <c r="K197" s="39"/>
      <c r="L197" s="38"/>
      <c r="M197" s="39"/>
      <c r="N197" s="107">
        <v>1000000</v>
      </c>
      <c r="O197" s="140"/>
    </row>
    <row r="198" spans="1:15" s="25" customFormat="1" ht="12.95" customHeight="1" x14ac:dyDescent="0.3">
      <c r="A198" s="363"/>
      <c r="B198" s="371"/>
      <c r="C198" s="363"/>
      <c r="D198" s="235"/>
      <c r="E198" s="325"/>
      <c r="F198" s="206" t="s">
        <v>172</v>
      </c>
      <c r="G198" s="22"/>
      <c r="H198" s="36"/>
      <c r="I198" s="173"/>
      <c r="J198" s="37"/>
      <c r="K198" s="39"/>
      <c r="L198" s="38"/>
      <c r="M198" s="39"/>
      <c r="N198" s="107">
        <v>21000000</v>
      </c>
      <c r="O198" s="140"/>
    </row>
    <row r="199" spans="1:15" s="25" customFormat="1" ht="12.95" customHeight="1" x14ac:dyDescent="0.3">
      <c r="A199" s="363"/>
      <c r="B199" s="371"/>
      <c r="C199" s="363"/>
      <c r="D199" s="235"/>
      <c r="E199" s="325"/>
      <c r="F199" s="206" t="s">
        <v>173</v>
      </c>
      <c r="G199" s="22"/>
      <c r="H199" s="36"/>
      <c r="I199" s="173"/>
      <c r="J199" s="37"/>
      <c r="K199" s="39"/>
      <c r="L199" s="38"/>
      <c r="M199" s="39"/>
      <c r="N199" s="107">
        <v>280950000</v>
      </c>
      <c r="O199" s="140"/>
    </row>
    <row r="200" spans="1:15" s="25" customFormat="1" ht="12.75" customHeight="1" x14ac:dyDescent="0.3">
      <c r="A200" s="363"/>
      <c r="B200" s="371"/>
      <c r="C200" s="328"/>
      <c r="D200" s="236"/>
      <c r="E200" s="326"/>
      <c r="F200" s="70"/>
      <c r="G200" s="69"/>
      <c r="H200" s="40"/>
      <c r="I200" s="41"/>
      <c r="J200" s="45"/>
      <c r="K200" s="45"/>
      <c r="L200" s="44" t="s">
        <v>52</v>
      </c>
      <c r="M200" s="43"/>
      <c r="N200" s="197">
        <f>SUM(N195:N199)</f>
        <v>966400000</v>
      </c>
      <c r="O200" s="140"/>
    </row>
    <row r="201" spans="1:15" s="25" customFormat="1" ht="12.95" customHeight="1" x14ac:dyDescent="0.3">
      <c r="A201" s="363"/>
      <c r="B201" s="371"/>
      <c r="C201" s="327" t="s">
        <v>9</v>
      </c>
      <c r="D201" s="251"/>
      <c r="E201" s="324">
        <f>N214+N215</f>
        <v>309284880</v>
      </c>
      <c r="F201" s="22" t="s">
        <v>164</v>
      </c>
      <c r="G201" s="19"/>
      <c r="H201" s="46"/>
      <c r="I201" s="53"/>
      <c r="J201" s="20"/>
      <c r="K201" s="20"/>
      <c r="L201" s="52"/>
      <c r="M201" s="47"/>
      <c r="N201" s="237">
        <f>N206</f>
        <v>49000000</v>
      </c>
      <c r="O201" s="140"/>
    </row>
    <row r="202" spans="1:15" s="25" customFormat="1" ht="12.75" customHeight="1" x14ac:dyDescent="0.3">
      <c r="A202" s="363"/>
      <c r="B202" s="371"/>
      <c r="C202" s="363"/>
      <c r="D202" s="257"/>
      <c r="E202" s="325"/>
      <c r="F202" s="35"/>
      <c r="G202" s="22"/>
      <c r="H202" s="36"/>
      <c r="I202" s="173"/>
      <c r="J202" s="24"/>
      <c r="K202" s="24"/>
      <c r="L202" s="38"/>
      <c r="M202" s="39"/>
      <c r="N202" s="238">
        <f>N203+N204+N205+N207</f>
        <v>161145280</v>
      </c>
      <c r="O202" s="140"/>
    </row>
    <row r="203" spans="1:15" s="25" customFormat="1" ht="12.95" customHeight="1" x14ac:dyDescent="0.3">
      <c r="A203" s="363"/>
      <c r="B203" s="371"/>
      <c r="C203" s="363"/>
      <c r="D203" s="257"/>
      <c r="E203" s="325"/>
      <c r="F203" s="239" t="s">
        <v>160</v>
      </c>
      <c r="G203" s="22"/>
      <c r="H203" s="36"/>
      <c r="I203" s="173"/>
      <c r="J203" s="24"/>
      <c r="K203" s="24"/>
      <c r="L203" s="38"/>
      <c r="M203" s="39"/>
      <c r="N203" s="107">
        <v>32955180</v>
      </c>
      <c r="O203" s="140"/>
    </row>
    <row r="204" spans="1:15" s="25" customFormat="1" ht="12.95" customHeight="1" x14ac:dyDescent="0.3">
      <c r="A204" s="363"/>
      <c r="B204" s="371"/>
      <c r="C204" s="363"/>
      <c r="D204" s="257"/>
      <c r="E204" s="325"/>
      <c r="F204" s="239" t="s">
        <v>161</v>
      </c>
      <c r="G204" s="22"/>
      <c r="H204" s="36"/>
      <c r="I204" s="173"/>
      <c r="J204" s="24"/>
      <c r="K204" s="24"/>
      <c r="L204" s="38"/>
      <c r="M204" s="39"/>
      <c r="N204" s="107">
        <v>45088000</v>
      </c>
      <c r="O204" s="140"/>
    </row>
    <row r="205" spans="1:15" s="25" customFormat="1" ht="12.95" customHeight="1" x14ac:dyDescent="0.3">
      <c r="A205" s="363"/>
      <c r="B205" s="371"/>
      <c r="C205" s="363"/>
      <c r="D205" s="257"/>
      <c r="E205" s="325"/>
      <c r="F205" s="239" t="s">
        <v>165</v>
      </c>
      <c r="G205" s="22"/>
      <c r="H205" s="36"/>
      <c r="I205" s="173"/>
      <c r="J205" s="24"/>
      <c r="K205" s="24"/>
      <c r="L205" s="38"/>
      <c r="M205" s="39"/>
      <c r="N205" s="107">
        <v>18100000</v>
      </c>
      <c r="O205" s="140"/>
    </row>
    <row r="206" spans="1:15" s="25" customFormat="1" ht="12.95" customHeight="1" x14ac:dyDescent="0.3">
      <c r="A206" s="363"/>
      <c r="B206" s="371"/>
      <c r="C206" s="363"/>
      <c r="D206" s="257"/>
      <c r="E206" s="325"/>
      <c r="F206" s="239" t="s">
        <v>163</v>
      </c>
      <c r="G206" s="22"/>
      <c r="H206" s="36"/>
      <c r="I206" s="173"/>
      <c r="J206" s="24"/>
      <c r="K206" s="24"/>
      <c r="L206" s="38"/>
      <c r="M206" s="39"/>
      <c r="N206" s="107">
        <v>49000000</v>
      </c>
      <c r="O206" s="140"/>
    </row>
    <row r="207" spans="1:15" s="25" customFormat="1" ht="12.95" customHeight="1" x14ac:dyDescent="0.3">
      <c r="A207" s="363"/>
      <c r="B207" s="371"/>
      <c r="C207" s="363"/>
      <c r="D207" s="257"/>
      <c r="E207" s="325"/>
      <c r="F207" s="239" t="s">
        <v>159</v>
      </c>
      <c r="G207" s="22"/>
      <c r="H207" s="36"/>
      <c r="I207" s="173"/>
      <c r="J207" s="24"/>
      <c r="K207" s="24"/>
      <c r="L207" s="38"/>
      <c r="M207" s="39"/>
      <c r="N207" s="107">
        <v>65002100</v>
      </c>
      <c r="O207" s="140"/>
    </row>
    <row r="208" spans="1:15" s="25" customFormat="1" ht="12.95" customHeight="1" x14ac:dyDescent="0.3">
      <c r="A208" s="363"/>
      <c r="B208" s="371"/>
      <c r="C208" s="363"/>
      <c r="D208" s="257"/>
      <c r="E208" s="325"/>
      <c r="F208" s="22" t="s">
        <v>166</v>
      </c>
      <c r="G208" s="22"/>
      <c r="H208" s="36"/>
      <c r="I208" s="173"/>
      <c r="J208" s="24"/>
      <c r="K208" s="24"/>
      <c r="L208" s="38"/>
      <c r="M208" s="39"/>
      <c r="N208" s="238">
        <f>N210+N212</f>
        <v>70000000</v>
      </c>
      <c r="O208" s="140"/>
    </row>
    <row r="209" spans="1:15" s="25" customFormat="1" ht="12.95" customHeight="1" x14ac:dyDescent="0.3">
      <c r="A209" s="363"/>
      <c r="B209" s="371"/>
      <c r="C209" s="363"/>
      <c r="D209" s="257"/>
      <c r="E209" s="325"/>
      <c r="F209" s="35"/>
      <c r="G209" s="22"/>
      <c r="H209" s="36"/>
      <c r="I209" s="173"/>
      <c r="J209" s="24"/>
      <c r="K209" s="24"/>
      <c r="L209" s="38"/>
      <c r="M209" s="39"/>
      <c r="N209" s="238">
        <f>N211+N213</f>
        <v>29139600</v>
      </c>
      <c r="O209" s="140"/>
    </row>
    <row r="210" spans="1:15" s="25" customFormat="1" ht="12.95" customHeight="1" x14ac:dyDescent="0.3">
      <c r="A210" s="363"/>
      <c r="B210" s="371"/>
      <c r="C210" s="363"/>
      <c r="D210" s="257"/>
      <c r="E210" s="325"/>
      <c r="F210" s="239" t="s">
        <v>167</v>
      </c>
      <c r="G210" s="22"/>
      <c r="H210" s="36"/>
      <c r="I210" s="173"/>
      <c r="J210" s="24"/>
      <c r="K210" s="24"/>
      <c r="L210" s="38"/>
      <c r="M210" s="39"/>
      <c r="N210" s="107">
        <v>2520000</v>
      </c>
      <c r="O210" s="140"/>
    </row>
    <row r="211" spans="1:15" s="25" customFormat="1" ht="12.95" customHeight="1" x14ac:dyDescent="0.3">
      <c r="A211" s="363"/>
      <c r="B211" s="371"/>
      <c r="C211" s="363"/>
      <c r="D211" s="257"/>
      <c r="E211" s="325"/>
      <c r="F211" s="239" t="s">
        <v>161</v>
      </c>
      <c r="G211" s="22"/>
      <c r="H211" s="36"/>
      <c r="I211" s="173"/>
      <c r="J211" s="24"/>
      <c r="K211" s="24"/>
      <c r="L211" s="38"/>
      <c r="M211" s="39"/>
      <c r="N211" s="107">
        <v>0</v>
      </c>
      <c r="O211" s="140"/>
    </row>
    <row r="212" spans="1:15" s="25" customFormat="1" ht="12.95" customHeight="1" x14ac:dyDescent="0.3">
      <c r="A212" s="363"/>
      <c r="B212" s="371"/>
      <c r="C212" s="363"/>
      <c r="D212" s="257"/>
      <c r="E212" s="325"/>
      <c r="F212" s="239" t="s">
        <v>163</v>
      </c>
      <c r="G212" s="22"/>
      <c r="H212" s="36"/>
      <c r="I212" s="173"/>
      <c r="J212" s="24"/>
      <c r="K212" s="24"/>
      <c r="L212" s="38"/>
      <c r="M212" s="39"/>
      <c r="N212" s="107">
        <v>67480000</v>
      </c>
      <c r="O212" s="140"/>
    </row>
    <row r="213" spans="1:15" s="25" customFormat="1" ht="12.95" customHeight="1" x14ac:dyDescent="0.3">
      <c r="A213" s="363"/>
      <c r="B213" s="371"/>
      <c r="C213" s="363"/>
      <c r="D213" s="257"/>
      <c r="E213" s="325"/>
      <c r="F213" s="239" t="s">
        <v>159</v>
      </c>
      <c r="G213" s="22"/>
      <c r="H213" s="36"/>
      <c r="I213" s="173"/>
      <c r="J213" s="24"/>
      <c r="K213" s="24"/>
      <c r="L213" s="38"/>
      <c r="M213" s="39"/>
      <c r="N213" s="107">
        <v>29139600</v>
      </c>
      <c r="O213" s="140"/>
    </row>
    <row r="214" spans="1:15" s="25" customFormat="1" ht="12.95" customHeight="1" x14ac:dyDescent="0.3">
      <c r="A214" s="363"/>
      <c r="B214" s="371"/>
      <c r="C214" s="363"/>
      <c r="D214" s="257"/>
      <c r="E214" s="325"/>
      <c r="F214" s="21"/>
      <c r="G214" s="22"/>
      <c r="H214" s="36"/>
      <c r="I214" s="173"/>
      <c r="J214" s="24"/>
      <c r="K214" s="24"/>
      <c r="L214" s="24" t="s">
        <v>139</v>
      </c>
      <c r="M214" s="39"/>
      <c r="N214" s="107">
        <f>N201+N208</f>
        <v>119000000</v>
      </c>
      <c r="O214" s="140"/>
    </row>
    <row r="215" spans="1:15" s="25" customFormat="1" ht="12.95" customHeight="1" x14ac:dyDescent="0.3">
      <c r="A215" s="363"/>
      <c r="B215" s="371"/>
      <c r="C215" s="328"/>
      <c r="D215" s="252"/>
      <c r="E215" s="326"/>
      <c r="F215" s="70"/>
      <c r="G215" s="69"/>
      <c r="H215" s="40"/>
      <c r="I215" s="41"/>
      <c r="J215" s="45"/>
      <c r="K215" s="45"/>
      <c r="L215" s="45" t="s">
        <v>134</v>
      </c>
      <c r="M215" s="43"/>
      <c r="N215" s="197">
        <f>N202+N209</f>
        <v>190284880</v>
      </c>
      <c r="O215" s="140"/>
    </row>
    <row r="216" spans="1:15" s="25" customFormat="1" ht="12.75" customHeight="1" x14ac:dyDescent="0.3">
      <c r="A216" s="363"/>
      <c r="B216" s="371"/>
      <c r="C216" s="256" t="s">
        <v>220</v>
      </c>
      <c r="D216" s="252"/>
      <c r="E216" s="242">
        <f>N216</f>
        <v>10000000</v>
      </c>
      <c r="F216" s="69"/>
      <c r="G216" s="69"/>
      <c r="H216" s="40"/>
      <c r="I216" s="41"/>
      <c r="J216" s="45"/>
      <c r="K216" s="45"/>
      <c r="L216" s="44" t="s">
        <v>52</v>
      </c>
      <c r="M216" s="43"/>
      <c r="N216" s="197">
        <v>10000000</v>
      </c>
      <c r="O216" s="140"/>
    </row>
    <row r="217" spans="1:15" s="25" customFormat="1" ht="12.95" customHeight="1" x14ac:dyDescent="0.3">
      <c r="A217" s="363"/>
      <c r="B217" s="371"/>
      <c r="C217" s="287" t="s">
        <v>222</v>
      </c>
      <c r="D217" s="288"/>
      <c r="E217" s="68">
        <f>N217</f>
        <v>150000000</v>
      </c>
      <c r="F217" s="69"/>
      <c r="G217" s="69"/>
      <c r="H217" s="40"/>
      <c r="I217" s="41"/>
      <c r="J217" s="45"/>
      <c r="K217" s="45"/>
      <c r="L217" s="44" t="s">
        <v>52</v>
      </c>
      <c r="M217" s="43"/>
      <c r="N217" s="197">
        <v>150000000</v>
      </c>
      <c r="O217" s="140"/>
    </row>
    <row r="218" spans="1:15" s="25" customFormat="1" ht="12.95" customHeight="1" x14ac:dyDescent="0.3">
      <c r="A218" s="363"/>
      <c r="B218" s="371"/>
      <c r="C218" s="252" t="s">
        <v>10</v>
      </c>
      <c r="D218" s="256"/>
      <c r="E218" s="68">
        <f>N218</f>
        <v>11000000</v>
      </c>
      <c r="F218" s="21" t="s">
        <v>17</v>
      </c>
      <c r="G218" s="22"/>
      <c r="H218" s="36">
        <v>5500000</v>
      </c>
      <c r="I218" s="173"/>
      <c r="J218" s="37"/>
      <c r="K218" s="173" t="s">
        <v>2</v>
      </c>
      <c r="L218" s="50">
        <v>2</v>
      </c>
      <c r="M218" s="39" t="s">
        <v>51</v>
      </c>
      <c r="N218" s="197">
        <f>H218*L218</f>
        <v>11000000</v>
      </c>
      <c r="O218" s="140"/>
    </row>
    <row r="219" spans="1:15" s="25" customFormat="1" ht="12.95" customHeight="1" x14ac:dyDescent="0.3">
      <c r="A219" s="363"/>
      <c r="B219" s="371"/>
      <c r="C219" s="253" t="s">
        <v>11</v>
      </c>
      <c r="D219" s="253"/>
      <c r="E219" s="68">
        <f t="shared" ref="E219:E220" si="20">N219</f>
        <v>1000000</v>
      </c>
      <c r="F219" s="18" t="s">
        <v>140</v>
      </c>
      <c r="G219" s="67"/>
      <c r="H219" s="32"/>
      <c r="I219" s="33"/>
      <c r="J219" s="248"/>
      <c r="K219" s="248"/>
      <c r="L219" s="57"/>
      <c r="M219" s="58"/>
      <c r="N219" s="197">
        <v>1000000</v>
      </c>
      <c r="O219" s="140"/>
    </row>
    <row r="220" spans="1:15" s="25" customFormat="1" ht="12.95" customHeight="1" x14ac:dyDescent="0.3">
      <c r="A220" s="363"/>
      <c r="B220" s="371"/>
      <c r="C220" s="251" t="s">
        <v>12</v>
      </c>
      <c r="D220" s="251"/>
      <c r="E220" s="68">
        <f t="shared" si="20"/>
        <v>1000000</v>
      </c>
      <c r="F220" s="66" t="s">
        <v>141</v>
      </c>
      <c r="G220" s="67"/>
      <c r="H220" s="32"/>
      <c r="I220" s="33"/>
      <c r="J220" s="248"/>
      <c r="K220" s="248"/>
      <c r="L220" s="57"/>
      <c r="M220" s="58"/>
      <c r="N220" s="106">
        <v>1000000</v>
      </c>
      <c r="O220" s="140"/>
    </row>
    <row r="221" spans="1:15" s="25" customFormat="1" ht="12.95" customHeight="1" x14ac:dyDescent="0.3">
      <c r="A221" s="363"/>
      <c r="B221" s="371"/>
      <c r="C221" s="284" t="s">
        <v>1</v>
      </c>
      <c r="D221" s="251"/>
      <c r="E221" s="324">
        <f>N223</f>
        <v>77970000</v>
      </c>
      <c r="F221" s="234" t="s">
        <v>155</v>
      </c>
      <c r="G221" s="19"/>
      <c r="H221" s="46"/>
      <c r="I221" s="53"/>
      <c r="J221" s="20"/>
      <c r="K221" s="20"/>
      <c r="L221" s="52"/>
      <c r="M221" s="47"/>
      <c r="N221" s="107">
        <v>76470000</v>
      </c>
      <c r="O221" s="140"/>
    </row>
    <row r="222" spans="1:15" s="25" customFormat="1" ht="12.95" customHeight="1" x14ac:dyDescent="0.3">
      <c r="A222" s="363"/>
      <c r="B222" s="371"/>
      <c r="C222" s="257"/>
      <c r="D222" s="257"/>
      <c r="E222" s="325"/>
      <c r="F222" s="206" t="s">
        <v>210</v>
      </c>
      <c r="G222" s="22"/>
      <c r="H222" s="36"/>
      <c r="I222" s="173"/>
      <c r="J222" s="24"/>
      <c r="K222" s="24"/>
      <c r="L222" s="38"/>
      <c r="M222" s="39"/>
      <c r="N222" s="107">
        <v>1500000</v>
      </c>
      <c r="O222" s="140"/>
    </row>
    <row r="223" spans="1:15" s="25" customFormat="1" ht="12.95" customHeight="1" x14ac:dyDescent="0.3">
      <c r="A223" s="363"/>
      <c r="B223" s="371"/>
      <c r="C223" s="252"/>
      <c r="D223" s="252"/>
      <c r="E223" s="326"/>
      <c r="F223" s="70"/>
      <c r="G223" s="69"/>
      <c r="H223" s="40"/>
      <c r="I223" s="41"/>
      <c r="J223" s="45"/>
      <c r="K223" s="45"/>
      <c r="L223" s="44"/>
      <c r="M223" s="43"/>
      <c r="N223" s="197">
        <f>SUM(N221:N222)</f>
        <v>77970000</v>
      </c>
      <c r="O223" s="140"/>
    </row>
    <row r="224" spans="1:15" s="25" customFormat="1" ht="12.75" customHeight="1" x14ac:dyDescent="0.3">
      <c r="A224" s="363"/>
      <c r="B224" s="371"/>
      <c r="C224" s="254" t="s">
        <v>223</v>
      </c>
      <c r="D224" s="251"/>
      <c r="E224" s="261">
        <f t="shared" ref="E224" si="21">N224</f>
        <v>50000000</v>
      </c>
      <c r="F224" s="66" t="s">
        <v>226</v>
      </c>
      <c r="G224" s="69"/>
      <c r="H224" s="40"/>
      <c r="I224" s="41"/>
      <c r="J224" s="45"/>
      <c r="K224" s="45"/>
      <c r="L224" s="44"/>
      <c r="M224" s="43"/>
      <c r="N224" s="197">
        <v>50000000</v>
      </c>
      <c r="O224" s="140"/>
    </row>
    <row r="225" spans="1:15" s="25" customFormat="1" ht="12.75" customHeight="1" x14ac:dyDescent="0.3">
      <c r="A225" s="363"/>
      <c r="B225" s="371"/>
      <c r="C225" s="284" t="s">
        <v>234</v>
      </c>
      <c r="D225" s="284"/>
      <c r="E225" s="261">
        <f>N225</f>
        <v>1150774800</v>
      </c>
      <c r="F225" s="18" t="s">
        <v>309</v>
      </c>
      <c r="G225" s="67"/>
      <c r="H225" s="32"/>
      <c r="I225" s="33"/>
      <c r="J225" s="285"/>
      <c r="K225" s="285"/>
      <c r="L225" s="57"/>
      <c r="M225" s="58"/>
      <c r="N225" s="106">
        <v>1150774800</v>
      </c>
      <c r="O225" s="140"/>
    </row>
    <row r="226" spans="1:15" s="25" customFormat="1" ht="12.75" customHeight="1" x14ac:dyDescent="0.3">
      <c r="A226" s="363"/>
      <c r="B226" s="371"/>
      <c r="C226" s="284" t="s">
        <v>394</v>
      </c>
      <c r="D226" s="284"/>
      <c r="E226" s="261">
        <f>N226</f>
        <v>137530280</v>
      </c>
      <c r="F226" s="18" t="s">
        <v>395</v>
      </c>
      <c r="G226" s="19"/>
      <c r="H226" s="46"/>
      <c r="I226" s="53"/>
      <c r="J226" s="20"/>
      <c r="K226" s="20"/>
      <c r="L226" s="38"/>
      <c r="M226" s="47"/>
      <c r="N226" s="231">
        <v>137530280</v>
      </c>
      <c r="O226" s="140"/>
    </row>
    <row r="227" spans="1:15" s="25" customFormat="1" ht="12.95" customHeight="1" x14ac:dyDescent="0.3">
      <c r="A227" s="363"/>
      <c r="B227" s="371"/>
      <c r="C227" s="251" t="s">
        <v>235</v>
      </c>
      <c r="D227" s="251"/>
      <c r="E227" s="324">
        <f>N229</f>
        <v>60746770</v>
      </c>
      <c r="F227" s="254" t="s">
        <v>227</v>
      </c>
      <c r="G227" s="19"/>
      <c r="H227" s="46"/>
      <c r="I227" s="53"/>
      <c r="J227" s="20"/>
      <c r="K227" s="20"/>
      <c r="L227" s="20" t="s">
        <v>139</v>
      </c>
      <c r="M227" s="47"/>
      <c r="N227" s="231">
        <v>36706770</v>
      </c>
      <c r="O227" s="140"/>
    </row>
    <row r="228" spans="1:15" s="25" customFormat="1" ht="12.95" customHeight="1" x14ac:dyDescent="0.3">
      <c r="A228" s="363"/>
      <c r="B228" s="371"/>
      <c r="C228" s="255"/>
      <c r="D228" s="257"/>
      <c r="E228" s="325"/>
      <c r="F228" s="232"/>
      <c r="G228" s="22"/>
      <c r="H228" s="36"/>
      <c r="I228" s="173"/>
      <c r="J228" s="24"/>
      <c r="K228" s="24"/>
      <c r="L228" s="24" t="s">
        <v>134</v>
      </c>
      <c r="M228" s="39"/>
      <c r="N228" s="107">
        <v>24040000</v>
      </c>
      <c r="O228" s="140"/>
    </row>
    <row r="229" spans="1:15" s="25" customFormat="1" ht="12.95" customHeight="1" x14ac:dyDescent="0.3">
      <c r="A229" s="363"/>
      <c r="B229" s="371"/>
      <c r="C229" s="256"/>
      <c r="D229" s="252"/>
      <c r="E229" s="326"/>
      <c r="F229" s="232"/>
      <c r="G229" s="22"/>
      <c r="H229" s="36"/>
      <c r="I229" s="173"/>
      <c r="J229" s="24"/>
      <c r="K229" s="24"/>
      <c r="L229" s="38"/>
      <c r="M229" s="39"/>
      <c r="N229" s="197">
        <f>SUM(N227:N228)</f>
        <v>60746770</v>
      </c>
      <c r="O229" s="140"/>
    </row>
    <row r="230" spans="1:15" s="25" customFormat="1" ht="12.75" customHeight="1" x14ac:dyDescent="0.3">
      <c r="A230" s="363"/>
      <c r="B230" s="371"/>
      <c r="C230" s="249" t="s">
        <v>252</v>
      </c>
      <c r="D230" s="253"/>
      <c r="E230" s="68">
        <f t="shared" ref="E230:E239" si="22">N230</f>
        <v>74230000</v>
      </c>
      <c r="F230" s="67"/>
      <c r="G230" s="67"/>
      <c r="H230" s="32"/>
      <c r="I230" s="33"/>
      <c r="J230" s="248"/>
      <c r="K230" s="248"/>
      <c r="L230" s="57"/>
      <c r="M230" s="58"/>
      <c r="N230" s="197">
        <v>74230000</v>
      </c>
      <c r="O230" s="140"/>
    </row>
    <row r="231" spans="1:15" s="25" customFormat="1" ht="12.95" customHeight="1" x14ac:dyDescent="0.3">
      <c r="A231" s="363"/>
      <c r="B231" s="371"/>
      <c r="C231" s="256" t="s">
        <v>294</v>
      </c>
      <c r="D231" s="252"/>
      <c r="E231" s="247">
        <f t="shared" si="22"/>
        <v>9600000</v>
      </c>
      <c r="F231" s="66" t="s">
        <v>391</v>
      </c>
      <c r="G231" s="22"/>
      <c r="H231" s="36">
        <v>2400000</v>
      </c>
      <c r="I231" s="173"/>
      <c r="J231" s="37"/>
      <c r="K231" s="173" t="s">
        <v>2</v>
      </c>
      <c r="L231" s="50">
        <v>4</v>
      </c>
      <c r="M231" s="39" t="s">
        <v>51</v>
      </c>
      <c r="N231" s="197">
        <f>H231*L231</f>
        <v>9600000</v>
      </c>
      <c r="O231" s="140"/>
    </row>
    <row r="232" spans="1:15" s="25" customFormat="1" ht="12.75" customHeight="1" x14ac:dyDescent="0.3">
      <c r="A232" s="363"/>
      <c r="B232" s="371"/>
      <c r="C232" s="293" t="s">
        <v>393</v>
      </c>
      <c r="D232" s="253"/>
      <c r="E232" s="68">
        <f t="shared" si="22"/>
        <v>8740000</v>
      </c>
      <c r="F232" s="66" t="s">
        <v>392</v>
      </c>
      <c r="G232" s="67"/>
      <c r="H232" s="32"/>
      <c r="I232" s="33"/>
      <c r="J232" s="248"/>
      <c r="K232" s="248"/>
      <c r="L232" s="57"/>
      <c r="M232" s="58"/>
      <c r="N232" s="197">
        <v>8740000</v>
      </c>
      <c r="O232" s="140"/>
    </row>
    <row r="233" spans="1:15" s="25" customFormat="1" ht="12.75" customHeight="1" x14ac:dyDescent="0.3">
      <c r="A233" s="363"/>
      <c r="B233" s="371"/>
      <c r="C233" s="298" t="s">
        <v>398</v>
      </c>
      <c r="D233" s="296"/>
      <c r="E233" s="324">
        <f>N235</f>
        <v>12000000</v>
      </c>
      <c r="F233" s="18" t="s">
        <v>396</v>
      </c>
      <c r="G233" s="19"/>
      <c r="H233" s="46"/>
      <c r="I233" s="53"/>
      <c r="J233" s="20"/>
      <c r="K233" s="20"/>
      <c r="L233" s="52" t="s">
        <v>403</v>
      </c>
      <c r="M233" s="47"/>
      <c r="N233" s="107">
        <v>11964514</v>
      </c>
      <c r="O233" s="140"/>
    </row>
    <row r="234" spans="1:15" s="25" customFormat="1" ht="12.75" customHeight="1" x14ac:dyDescent="0.3">
      <c r="A234" s="363"/>
      <c r="B234" s="371"/>
      <c r="C234" s="235"/>
      <c r="D234" s="299"/>
      <c r="E234" s="325"/>
      <c r="F234" s="21"/>
      <c r="G234" s="22"/>
      <c r="H234" s="36"/>
      <c r="I234" s="173"/>
      <c r="J234" s="24"/>
      <c r="K234" s="24"/>
      <c r="L234" s="38" t="s">
        <v>405</v>
      </c>
      <c r="M234" s="39"/>
      <c r="N234" s="107">
        <v>35486</v>
      </c>
      <c r="O234" s="140"/>
    </row>
    <row r="235" spans="1:15" s="25" customFormat="1" ht="12.75" customHeight="1" x14ac:dyDescent="0.3">
      <c r="A235" s="363"/>
      <c r="B235" s="371"/>
      <c r="C235" s="236"/>
      <c r="D235" s="297"/>
      <c r="E235" s="326"/>
      <c r="F235" s="70"/>
      <c r="G235" s="69"/>
      <c r="H235" s="40"/>
      <c r="I235" s="41"/>
      <c r="J235" s="45"/>
      <c r="K235" s="45"/>
      <c r="L235" s="44"/>
      <c r="M235" s="43"/>
      <c r="N235" s="197">
        <f>SUM(N233:N234)</f>
        <v>12000000</v>
      </c>
      <c r="O235" s="140"/>
    </row>
    <row r="236" spans="1:15" s="25" customFormat="1" ht="12.75" customHeight="1" x14ac:dyDescent="0.3">
      <c r="A236" s="363"/>
      <c r="B236" s="371"/>
      <c r="C236" s="294" t="s">
        <v>399</v>
      </c>
      <c r="D236" s="299"/>
      <c r="E236" s="243">
        <f t="shared" si="22"/>
        <v>24756408</v>
      </c>
      <c r="F236" s="21" t="s">
        <v>400</v>
      </c>
      <c r="G236" s="69"/>
      <c r="H236" s="40"/>
      <c r="I236" s="41"/>
      <c r="J236" s="45"/>
      <c r="K236" s="45"/>
      <c r="L236" s="44" t="s">
        <v>403</v>
      </c>
      <c r="M236" s="43"/>
      <c r="N236" s="197">
        <v>24756408</v>
      </c>
      <c r="O236" s="140"/>
    </row>
    <row r="237" spans="1:15" s="25" customFormat="1" ht="12.75" customHeight="1" x14ac:dyDescent="0.3">
      <c r="A237" s="363"/>
      <c r="B237" s="371"/>
      <c r="C237" s="295" t="s">
        <v>401</v>
      </c>
      <c r="D237" s="291"/>
      <c r="E237" s="68">
        <f t="shared" si="22"/>
        <v>17750000</v>
      </c>
      <c r="F237" s="66" t="s">
        <v>402</v>
      </c>
      <c r="G237" s="67"/>
      <c r="H237" s="32"/>
      <c r="I237" s="33"/>
      <c r="J237" s="292"/>
      <c r="K237" s="292"/>
      <c r="L237" s="57" t="s">
        <v>403</v>
      </c>
      <c r="M237" s="58"/>
      <c r="N237" s="197">
        <v>17750000</v>
      </c>
      <c r="O237" s="140"/>
    </row>
    <row r="238" spans="1:15" s="25" customFormat="1" ht="12.75" customHeight="1" x14ac:dyDescent="0.3">
      <c r="A238" s="363"/>
      <c r="B238" s="371"/>
      <c r="C238" s="376" t="s">
        <v>407</v>
      </c>
      <c r="D238" s="300"/>
      <c r="E238" s="68">
        <f t="shared" si="22"/>
        <v>14000000</v>
      </c>
      <c r="F238" s="66" t="s">
        <v>408</v>
      </c>
      <c r="G238" s="67"/>
      <c r="H238" s="32"/>
      <c r="I238" s="33"/>
      <c r="J238" s="301"/>
      <c r="K238" s="301"/>
      <c r="L238" s="57" t="s">
        <v>139</v>
      </c>
      <c r="M238" s="58"/>
      <c r="N238" s="197">
        <v>14000000</v>
      </c>
      <c r="O238" s="140"/>
    </row>
    <row r="239" spans="1:15" s="25" customFormat="1" ht="12.75" customHeight="1" x14ac:dyDescent="0.3">
      <c r="A239" s="328"/>
      <c r="B239" s="372"/>
      <c r="C239" s="249" t="s">
        <v>13</v>
      </c>
      <c r="D239" s="253"/>
      <c r="E239" s="68">
        <f t="shared" si="22"/>
        <v>90000000</v>
      </c>
      <c r="F239" s="67"/>
      <c r="G239" s="67"/>
      <c r="H239" s="32"/>
      <c r="I239" s="33"/>
      <c r="J239" s="248"/>
      <c r="K239" s="248"/>
      <c r="L239" s="57"/>
      <c r="M239" s="58"/>
      <c r="N239" s="197">
        <v>90000000</v>
      </c>
      <c r="O239" s="140"/>
    </row>
    <row r="240" spans="1:15" s="25" customFormat="1" ht="12.95" customHeight="1" x14ac:dyDescent="0.3">
      <c r="A240" s="327" t="s">
        <v>139</v>
      </c>
      <c r="B240" s="370" t="s">
        <v>139</v>
      </c>
      <c r="C240" s="370" t="s">
        <v>139</v>
      </c>
      <c r="D240" s="371"/>
      <c r="E240" s="325">
        <f>N246</f>
        <v>256280000</v>
      </c>
      <c r="F240" s="22" t="s">
        <v>142</v>
      </c>
      <c r="G240" s="22"/>
      <c r="H240" s="36">
        <v>3000000</v>
      </c>
      <c r="I240" s="173"/>
      <c r="J240" s="37"/>
      <c r="K240" s="173" t="s">
        <v>2</v>
      </c>
      <c r="L240" s="246">
        <v>17</v>
      </c>
      <c r="M240" s="39" t="s">
        <v>51</v>
      </c>
      <c r="N240" s="107">
        <v>51000000</v>
      </c>
      <c r="O240" s="140"/>
    </row>
    <row r="241" spans="1:16" s="25" customFormat="1" ht="12.75" customHeight="1" x14ac:dyDescent="0.3">
      <c r="A241" s="363"/>
      <c r="B241" s="371"/>
      <c r="C241" s="371"/>
      <c r="D241" s="371"/>
      <c r="E241" s="325"/>
      <c r="F241" s="22" t="s">
        <v>143</v>
      </c>
      <c r="G241" s="22"/>
      <c r="H241" s="36">
        <v>1000000</v>
      </c>
      <c r="I241" s="173"/>
      <c r="J241" s="37"/>
      <c r="K241" s="173" t="s">
        <v>2</v>
      </c>
      <c r="L241" s="246">
        <v>17</v>
      </c>
      <c r="M241" s="39" t="s">
        <v>51</v>
      </c>
      <c r="N241" s="107">
        <v>17000000</v>
      </c>
      <c r="O241" s="140"/>
    </row>
    <row r="242" spans="1:16" s="25" customFormat="1" ht="12.75" customHeight="1" x14ac:dyDescent="0.3">
      <c r="A242" s="363"/>
      <c r="B242" s="371"/>
      <c r="C242" s="371"/>
      <c r="D242" s="371"/>
      <c r="E242" s="325"/>
      <c r="F242" s="22" t="s">
        <v>404</v>
      </c>
      <c r="G242" s="22"/>
      <c r="H242" s="36"/>
      <c r="I242" s="173"/>
      <c r="J242" s="37"/>
      <c r="K242" s="39"/>
      <c r="L242" s="246"/>
      <c r="M242" s="39"/>
      <c r="N242" s="107">
        <v>50000000</v>
      </c>
      <c r="O242" s="140"/>
    </row>
    <row r="243" spans="1:16" s="25" customFormat="1" ht="12.95" customHeight="1" x14ac:dyDescent="0.3">
      <c r="A243" s="363"/>
      <c r="B243" s="371"/>
      <c r="C243" s="371"/>
      <c r="D243" s="371"/>
      <c r="E243" s="325"/>
      <c r="F243" s="22" t="s">
        <v>236</v>
      </c>
      <c r="G243" s="22"/>
      <c r="H243" s="36"/>
      <c r="I243" s="173"/>
      <c r="J243" s="37"/>
      <c r="K243" s="39"/>
      <c r="L243" s="246"/>
      <c r="M243" s="39"/>
      <c r="N243" s="107">
        <v>10000000</v>
      </c>
      <c r="O243" s="140"/>
    </row>
    <row r="244" spans="1:16" s="25" customFormat="1" ht="12.95" customHeight="1" x14ac:dyDescent="0.3">
      <c r="A244" s="363"/>
      <c r="B244" s="371"/>
      <c r="C244" s="371"/>
      <c r="D244" s="371"/>
      <c r="E244" s="325"/>
      <c r="F244" s="21" t="s">
        <v>261</v>
      </c>
      <c r="G244" s="22"/>
      <c r="H244" s="36"/>
      <c r="I244" s="173"/>
      <c r="J244" s="37"/>
      <c r="K244" s="39"/>
      <c r="L244" s="246"/>
      <c r="M244" s="39"/>
      <c r="N244" s="107">
        <v>123280000</v>
      </c>
      <c r="O244" s="140"/>
      <c r="P244" s="61"/>
    </row>
    <row r="245" spans="1:16" s="25" customFormat="1" ht="12.95" customHeight="1" x14ac:dyDescent="0.3">
      <c r="A245" s="363"/>
      <c r="B245" s="371"/>
      <c r="C245" s="371"/>
      <c r="D245" s="371"/>
      <c r="E245" s="325"/>
      <c r="F245" s="22" t="s">
        <v>224</v>
      </c>
      <c r="G245" s="22"/>
      <c r="H245" s="36"/>
      <c r="I245" s="173"/>
      <c r="J245" s="37"/>
      <c r="K245" s="39"/>
      <c r="L245" s="246"/>
      <c r="M245" s="39"/>
      <c r="N245" s="107">
        <v>5000000</v>
      </c>
      <c r="O245" s="140"/>
    </row>
    <row r="246" spans="1:16" s="25" customFormat="1" ht="12.75" customHeight="1" x14ac:dyDescent="0.3">
      <c r="A246" s="328"/>
      <c r="B246" s="372"/>
      <c r="C246" s="372"/>
      <c r="D246" s="372"/>
      <c r="E246" s="326"/>
      <c r="F246" s="22"/>
      <c r="G246" s="22"/>
      <c r="H246" s="36"/>
      <c r="I246" s="173"/>
      <c r="J246" s="24"/>
      <c r="K246" s="24"/>
      <c r="L246" s="38" t="s">
        <v>52</v>
      </c>
      <c r="M246" s="39"/>
      <c r="N246" s="197">
        <f>SUM(N240:N245)</f>
        <v>256280000</v>
      </c>
      <c r="O246" s="140"/>
    </row>
    <row r="247" spans="1:16" s="25" customFormat="1" ht="12.95" customHeight="1" x14ac:dyDescent="0.3">
      <c r="A247" s="333" t="s">
        <v>144</v>
      </c>
      <c r="B247" s="352" t="s">
        <v>144</v>
      </c>
      <c r="C247" s="333" t="s">
        <v>144</v>
      </c>
      <c r="D247" s="352"/>
      <c r="E247" s="356">
        <f>N252</f>
        <v>529256948</v>
      </c>
      <c r="F247" s="18" t="s">
        <v>145</v>
      </c>
      <c r="G247" s="19"/>
      <c r="H247" s="46"/>
      <c r="I247" s="53"/>
      <c r="J247" s="20"/>
      <c r="K247" s="20"/>
      <c r="L247" s="20"/>
      <c r="M247" s="19"/>
      <c r="N247" s="107">
        <v>322730291</v>
      </c>
      <c r="O247" s="140"/>
    </row>
    <row r="248" spans="1:16" s="25" customFormat="1" ht="12.95" customHeight="1" x14ac:dyDescent="0.3">
      <c r="A248" s="333"/>
      <c r="B248" s="352"/>
      <c r="C248" s="333"/>
      <c r="D248" s="352"/>
      <c r="E248" s="345"/>
      <c r="F248" s="21" t="s">
        <v>146</v>
      </c>
      <c r="G248" s="22"/>
      <c r="H248" s="36"/>
      <c r="I248" s="173"/>
      <c r="J248" s="24"/>
      <c r="K248" s="24"/>
      <c r="L248" s="24"/>
      <c r="M248" s="22"/>
      <c r="N248" s="107">
        <v>119713757</v>
      </c>
      <c r="O248" s="140"/>
    </row>
    <row r="249" spans="1:16" s="25" customFormat="1" ht="12.95" customHeight="1" x14ac:dyDescent="0.3">
      <c r="A249" s="333"/>
      <c r="B249" s="352"/>
      <c r="C249" s="333"/>
      <c r="D249" s="352"/>
      <c r="E249" s="345"/>
      <c r="F249" s="258" t="s">
        <v>147</v>
      </c>
      <c r="G249" s="22"/>
      <c r="H249" s="36"/>
      <c r="I249" s="173"/>
      <c r="J249" s="24"/>
      <c r="K249" s="24"/>
      <c r="L249" s="24"/>
      <c r="M249" s="22"/>
      <c r="N249" s="107">
        <v>80000000</v>
      </c>
      <c r="O249" s="140"/>
    </row>
    <row r="250" spans="1:16" s="25" customFormat="1" ht="12.95" customHeight="1" x14ac:dyDescent="0.3">
      <c r="A250" s="333"/>
      <c r="B250" s="352"/>
      <c r="C250" s="333"/>
      <c r="D250" s="352"/>
      <c r="E250" s="345"/>
      <c r="F250" s="21" t="s">
        <v>148</v>
      </c>
      <c r="G250" s="22"/>
      <c r="H250" s="36"/>
      <c r="I250" s="173"/>
      <c r="J250" s="24"/>
      <c r="K250" s="24"/>
      <c r="L250" s="24"/>
      <c r="M250" s="22"/>
      <c r="N250" s="107">
        <v>5812900</v>
      </c>
      <c r="O250" s="140"/>
    </row>
    <row r="251" spans="1:16" s="25" customFormat="1" ht="12.95" customHeight="1" x14ac:dyDescent="0.3">
      <c r="A251" s="333"/>
      <c r="B251" s="352"/>
      <c r="C251" s="333"/>
      <c r="D251" s="352"/>
      <c r="E251" s="345"/>
      <c r="F251" s="21" t="s">
        <v>149</v>
      </c>
      <c r="G251" s="22"/>
      <c r="H251" s="36"/>
      <c r="I251" s="173"/>
      <c r="J251" s="24"/>
      <c r="K251" s="24"/>
      <c r="L251" s="24"/>
      <c r="M251" s="22"/>
      <c r="N251" s="107">
        <v>1000000</v>
      </c>
      <c r="O251" s="140"/>
    </row>
    <row r="252" spans="1:16" s="25" customFormat="1" ht="12.95" customHeight="1" x14ac:dyDescent="0.3">
      <c r="A252" s="333"/>
      <c r="B252" s="352"/>
      <c r="C252" s="333"/>
      <c r="D252" s="352"/>
      <c r="E252" s="345"/>
      <c r="F252" s="70"/>
      <c r="G252" s="69"/>
      <c r="H252" s="40"/>
      <c r="I252" s="41"/>
      <c r="J252" s="45"/>
      <c r="K252" s="45"/>
      <c r="L252" s="44" t="s">
        <v>52</v>
      </c>
      <c r="M252" s="43"/>
      <c r="N252" s="197">
        <f>SUM(N247:N251)</f>
        <v>529256948</v>
      </c>
      <c r="O252" s="140"/>
    </row>
    <row r="253" spans="1:16" s="25" customFormat="1" ht="12.95" customHeight="1" x14ac:dyDescent="0.3">
      <c r="A253" s="333" t="s">
        <v>182</v>
      </c>
      <c r="B253" s="352" t="s">
        <v>182</v>
      </c>
      <c r="C253" s="352" t="s">
        <v>182</v>
      </c>
      <c r="D253" s="352"/>
      <c r="E253" s="356">
        <f>N254</f>
        <v>0</v>
      </c>
      <c r="F253" s="18"/>
      <c r="G253" s="19"/>
      <c r="H253" s="46"/>
      <c r="I253" s="53"/>
      <c r="J253" s="20"/>
      <c r="K253" s="20"/>
      <c r="L253" s="20"/>
      <c r="M253" s="19"/>
      <c r="N253" s="107"/>
      <c r="O253" s="140"/>
    </row>
    <row r="254" spans="1:16" s="25" customFormat="1" ht="12.95" customHeight="1" x14ac:dyDescent="0.3">
      <c r="A254" s="333"/>
      <c r="B254" s="352"/>
      <c r="C254" s="352"/>
      <c r="D254" s="352"/>
      <c r="E254" s="345"/>
      <c r="F254" s="70"/>
      <c r="G254" s="69"/>
      <c r="H254" s="40"/>
      <c r="I254" s="41"/>
      <c r="J254" s="45"/>
      <c r="K254" s="45"/>
      <c r="L254" s="44" t="s">
        <v>52</v>
      </c>
      <c r="M254" s="43"/>
      <c r="N254" s="197">
        <f>SUM(N253:N253)</f>
        <v>0</v>
      </c>
      <c r="O254" s="140"/>
    </row>
    <row r="255" spans="1:16" s="25" customFormat="1" ht="12.95" customHeight="1" x14ac:dyDescent="0.3">
      <c r="A255" s="253" t="s">
        <v>38</v>
      </c>
      <c r="B255" s="250" t="s">
        <v>38</v>
      </c>
      <c r="C255" s="253" t="s">
        <v>38</v>
      </c>
      <c r="D255" s="250"/>
      <c r="E255" s="68">
        <f>N255</f>
        <v>1000000</v>
      </c>
      <c r="F255" s="69"/>
      <c r="G255" s="69"/>
      <c r="H255" s="40"/>
      <c r="I255" s="41"/>
      <c r="J255" s="45"/>
      <c r="K255" s="45"/>
      <c r="L255" s="44" t="s">
        <v>52</v>
      </c>
      <c r="M255" s="43"/>
      <c r="N255" s="197">
        <v>1000000</v>
      </c>
      <c r="O255" s="140"/>
    </row>
    <row r="256" spans="1:16" s="25" customFormat="1" ht="12.95" customHeight="1" x14ac:dyDescent="0.3">
      <c r="A256" s="286" t="s">
        <v>150</v>
      </c>
      <c r="B256" s="31" t="s">
        <v>150</v>
      </c>
      <c r="C256" s="288" t="s">
        <v>150</v>
      </c>
      <c r="D256" s="288"/>
      <c r="E256" s="68">
        <f>N256</f>
        <v>20000000</v>
      </c>
      <c r="F256" s="69"/>
      <c r="G256" s="69"/>
      <c r="H256" s="40"/>
      <c r="I256" s="41"/>
      <c r="J256" s="45"/>
      <c r="K256" s="45"/>
      <c r="L256" s="44" t="s">
        <v>52</v>
      </c>
      <c r="M256" s="43"/>
      <c r="N256" s="197">
        <v>20000000</v>
      </c>
      <c r="O256" s="140"/>
    </row>
    <row r="257" spans="1:15" s="26" customFormat="1" ht="12.95" customHeight="1" x14ac:dyDescent="0.3">
      <c r="A257" s="370" t="s">
        <v>151</v>
      </c>
      <c r="B257" s="370" t="s">
        <v>151</v>
      </c>
      <c r="C257" s="249"/>
      <c r="D257" s="253"/>
      <c r="E257" s="113">
        <f>E258+E259</f>
        <v>20000000</v>
      </c>
      <c r="F257" s="114"/>
      <c r="G257" s="114"/>
      <c r="H257" s="115"/>
      <c r="I257" s="116"/>
      <c r="J257" s="117"/>
      <c r="K257" s="117"/>
      <c r="L257" s="118"/>
      <c r="M257" s="119"/>
      <c r="N257" s="266">
        <f>SUM(N258:N259)</f>
        <v>20000000</v>
      </c>
      <c r="O257" s="267"/>
    </row>
    <row r="258" spans="1:15" s="26" customFormat="1" ht="12.95" customHeight="1" x14ac:dyDescent="0.3">
      <c r="A258" s="371"/>
      <c r="B258" s="371"/>
      <c r="C258" s="249" t="s">
        <v>152</v>
      </c>
      <c r="D258" s="253"/>
      <c r="E258" s="113">
        <f>N258</f>
        <v>10000000</v>
      </c>
      <c r="F258" s="114"/>
      <c r="G258" s="114"/>
      <c r="H258" s="115"/>
      <c r="I258" s="116"/>
      <c r="J258" s="117"/>
      <c r="K258" s="117"/>
      <c r="L258" s="118" t="s">
        <v>52</v>
      </c>
      <c r="M258" s="119"/>
      <c r="N258" s="120">
        <v>10000000</v>
      </c>
      <c r="O258" s="267"/>
    </row>
    <row r="259" spans="1:15" s="26" customFormat="1" ht="12.95" customHeight="1" x14ac:dyDescent="0.3">
      <c r="A259" s="372"/>
      <c r="B259" s="372"/>
      <c r="C259" s="249" t="s">
        <v>153</v>
      </c>
      <c r="D259" s="253"/>
      <c r="E259" s="113">
        <f>N259</f>
        <v>10000000</v>
      </c>
      <c r="F259" s="114"/>
      <c r="G259" s="114"/>
      <c r="H259" s="115"/>
      <c r="I259" s="116"/>
      <c r="J259" s="117"/>
      <c r="K259" s="117"/>
      <c r="L259" s="118" t="s">
        <v>52</v>
      </c>
      <c r="M259" s="119"/>
      <c r="N259" s="120">
        <v>10000000</v>
      </c>
      <c r="O259" s="267"/>
    </row>
    <row r="260" spans="1:15" s="25" customFormat="1" x14ac:dyDescent="0.3">
      <c r="A260" s="65"/>
      <c r="C260" s="26"/>
      <c r="D260" s="26"/>
      <c r="E260" s="65"/>
      <c r="F260" s="65"/>
      <c r="G260" s="65"/>
      <c r="H260" s="27"/>
      <c r="I260" s="28"/>
      <c r="J260" s="29"/>
      <c r="K260" s="29"/>
      <c r="L260" s="29"/>
      <c r="M260" s="65"/>
      <c r="N260" s="111"/>
      <c r="O260" s="140"/>
    </row>
    <row r="261" spans="1:15" s="25" customFormat="1" x14ac:dyDescent="0.3">
      <c r="A261" s="65"/>
      <c r="C261" s="26"/>
      <c r="D261" s="26"/>
      <c r="E261" s="65"/>
      <c r="F261" s="65"/>
      <c r="G261" s="65"/>
      <c r="H261" s="27"/>
      <c r="I261" s="28"/>
      <c r="J261" s="29"/>
      <c r="K261" s="29"/>
      <c r="L261" s="29"/>
      <c r="M261" s="65"/>
      <c r="N261" s="111"/>
      <c r="O261" s="140"/>
    </row>
    <row r="262" spans="1:15" s="25" customFormat="1" x14ac:dyDescent="0.3">
      <c r="A262" s="65"/>
      <c r="C262" s="26"/>
      <c r="D262" s="26"/>
      <c r="E262" s="65"/>
      <c r="F262" s="65"/>
      <c r="G262" s="65"/>
      <c r="H262" s="27"/>
      <c r="I262" s="28"/>
      <c r="J262" s="29"/>
      <c r="K262" s="29"/>
      <c r="L262" s="29"/>
      <c r="M262" s="65"/>
      <c r="N262" s="111"/>
      <c r="O262" s="140"/>
    </row>
    <row r="263" spans="1:15" s="25" customFormat="1" x14ac:dyDescent="0.3">
      <c r="A263" s="65"/>
      <c r="C263" s="26"/>
      <c r="D263" s="26"/>
      <c r="E263" s="65"/>
      <c r="F263" s="65"/>
      <c r="G263" s="65"/>
      <c r="H263" s="27"/>
      <c r="I263" s="28"/>
      <c r="J263" s="29"/>
      <c r="K263" s="29"/>
      <c r="L263" s="29"/>
      <c r="M263" s="65"/>
      <c r="N263" s="111"/>
      <c r="O263" s="140"/>
    </row>
    <row r="264" spans="1:15" x14ac:dyDescent="0.3">
      <c r="F264" s="72"/>
      <c r="G264" s="59"/>
      <c r="H264" s="72"/>
      <c r="I264" s="72"/>
      <c r="J264" s="65"/>
      <c r="K264" s="72"/>
      <c r="L264" s="72"/>
      <c r="M264" s="72"/>
      <c r="N264" s="110"/>
    </row>
    <row r="265" spans="1:15" x14ac:dyDescent="0.3">
      <c r="F265" s="72"/>
      <c r="G265" s="59"/>
      <c r="H265" s="72"/>
      <c r="I265" s="72"/>
      <c r="J265" s="65"/>
      <c r="K265" s="72"/>
      <c r="L265" s="72"/>
      <c r="M265" s="72"/>
      <c r="N265" s="110"/>
    </row>
    <row r="266" spans="1:15" x14ac:dyDescent="0.3">
      <c r="F266" s="72"/>
      <c r="G266" s="59"/>
      <c r="H266" s="72"/>
      <c r="I266" s="72"/>
      <c r="J266" s="65"/>
      <c r="K266" s="72"/>
      <c r="L266" s="72"/>
      <c r="M266" s="72"/>
      <c r="N266" s="110"/>
    </row>
    <row r="267" spans="1:15" x14ac:dyDescent="0.3">
      <c r="F267" s="72"/>
      <c r="G267" s="59"/>
      <c r="H267" s="72"/>
      <c r="I267" s="72"/>
      <c r="J267" s="65"/>
      <c r="K267" s="72"/>
      <c r="L267" s="72"/>
      <c r="M267" s="72"/>
      <c r="N267" s="110"/>
    </row>
  </sheetData>
  <mergeCells count="114">
    <mergeCell ref="A257:A259"/>
    <mergeCell ref="B257:B259"/>
    <mergeCell ref="A253:A254"/>
    <mergeCell ref="B253:B254"/>
    <mergeCell ref="C253:C254"/>
    <mergeCell ref="D253:D254"/>
    <mergeCell ref="E253:E254"/>
    <mergeCell ref="E221:E223"/>
    <mergeCell ref="A240:A246"/>
    <mergeCell ref="B240:B246"/>
    <mergeCell ref="C240:C246"/>
    <mergeCell ref="D240:D246"/>
    <mergeCell ref="E240:E246"/>
    <mergeCell ref="A247:A252"/>
    <mergeCell ref="B247:B252"/>
    <mergeCell ref="C247:C252"/>
    <mergeCell ref="D247:D252"/>
    <mergeCell ref="E247:E252"/>
    <mergeCell ref="A121:A239"/>
    <mergeCell ref="B122:B239"/>
    <mergeCell ref="C123:C152"/>
    <mergeCell ref="E123:E124"/>
    <mergeCell ref="C185:C188"/>
    <mergeCell ref="E185:E188"/>
    <mergeCell ref="C195:C200"/>
    <mergeCell ref="E195:E200"/>
    <mergeCell ref="C201:C215"/>
    <mergeCell ref="E201:E215"/>
    <mergeCell ref="C159:C166"/>
    <mergeCell ref="E159:E166"/>
    <mergeCell ref="C167:C171"/>
    <mergeCell ref="E168:E169"/>
    <mergeCell ref="E170:E171"/>
    <mergeCell ref="C172:C184"/>
    <mergeCell ref="D100:D102"/>
    <mergeCell ref="E100:E102"/>
    <mergeCell ref="E139:E145"/>
    <mergeCell ref="E146:E152"/>
    <mergeCell ref="C153:C158"/>
    <mergeCell ref="E153:E158"/>
    <mergeCell ref="E125:E131"/>
    <mergeCell ref="E132:E138"/>
    <mergeCell ref="C189:C194"/>
    <mergeCell ref="E189:E194"/>
    <mergeCell ref="A104:A120"/>
    <mergeCell ref="B105:B120"/>
    <mergeCell ref="C105:C106"/>
    <mergeCell ref="D105:D106"/>
    <mergeCell ref="E105:E106"/>
    <mergeCell ref="C107:C110"/>
    <mergeCell ref="D107:D110"/>
    <mergeCell ref="E107:E110"/>
    <mergeCell ref="C111:C120"/>
    <mergeCell ref="D111:D120"/>
    <mergeCell ref="E111:E120"/>
    <mergeCell ref="E61:E76"/>
    <mergeCell ref="B32:B56"/>
    <mergeCell ref="C32:C36"/>
    <mergeCell ref="D32:D36"/>
    <mergeCell ref="E32:E36"/>
    <mergeCell ref="C37:C38"/>
    <mergeCell ref="D37:D38"/>
    <mergeCell ref="E37:E38"/>
    <mergeCell ref="C39:C56"/>
    <mergeCell ref="D39:D56"/>
    <mergeCell ref="E39:E56"/>
    <mergeCell ref="C100:C102"/>
    <mergeCell ref="E227:E229"/>
    <mergeCell ref="J15:L15"/>
    <mergeCell ref="J16:L16"/>
    <mergeCell ref="J17:L17"/>
    <mergeCell ref="J18:L18"/>
    <mergeCell ref="A3:D3"/>
    <mergeCell ref="A5:A102"/>
    <mergeCell ref="B6:B30"/>
    <mergeCell ref="C6:C10"/>
    <mergeCell ref="D6:D10"/>
    <mergeCell ref="E6:E10"/>
    <mergeCell ref="C13:C14"/>
    <mergeCell ref="D13:D14"/>
    <mergeCell ref="E13:E14"/>
    <mergeCell ref="C15:C19"/>
    <mergeCell ref="D15:D19"/>
    <mergeCell ref="E15:E19"/>
    <mergeCell ref="B58:B102"/>
    <mergeCell ref="C58:C60"/>
    <mergeCell ref="D58:D60"/>
    <mergeCell ref="E58:E60"/>
    <mergeCell ref="C61:C76"/>
    <mergeCell ref="D61:D76"/>
    <mergeCell ref="E233:E235"/>
    <mergeCell ref="C11:C12"/>
    <mergeCell ref="D11:D12"/>
    <mergeCell ref="E11:E12"/>
    <mergeCell ref="H178:L178"/>
    <mergeCell ref="H177:L177"/>
    <mergeCell ref="H179:L179"/>
    <mergeCell ref="H180:L180"/>
    <mergeCell ref="H181:L181"/>
    <mergeCell ref="H182:L182"/>
    <mergeCell ref="C77:C80"/>
    <mergeCell ref="D77:D80"/>
    <mergeCell ref="E77:E80"/>
    <mergeCell ref="C81:C96"/>
    <mergeCell ref="D81:D96"/>
    <mergeCell ref="C20:C30"/>
    <mergeCell ref="D20:D30"/>
    <mergeCell ref="E20:E30"/>
    <mergeCell ref="F172:J172"/>
    <mergeCell ref="E173:E183"/>
    <mergeCell ref="E81:E96"/>
    <mergeCell ref="C97:C99"/>
    <mergeCell ref="D97:D99"/>
    <mergeCell ref="E97:E99"/>
  </mergeCells>
  <phoneticPr fontId="2" type="noConversion"/>
  <printOptions horizontalCentered="1"/>
  <pageMargins left="0.39370078740157483" right="0" top="0.39370078740157483" bottom="0.39370078740157483" header="0" footer="0"/>
  <pageSetup paperSize="9" scale="60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E13"/>
  <sheetViews>
    <sheetView workbookViewId="0">
      <selection activeCell="E11" sqref="E11:E12"/>
    </sheetView>
  </sheetViews>
  <sheetFormatPr defaultRowHeight="20.100000000000001" customHeight="1" x14ac:dyDescent="0.3"/>
  <cols>
    <col min="1" max="1" width="9" style="175"/>
    <col min="2" max="2" width="13.625" style="175" customWidth="1"/>
    <col min="3" max="3" width="15.625" style="175" customWidth="1"/>
    <col min="4" max="4" width="13.625" style="175" customWidth="1"/>
    <col min="5" max="5" width="15.625" style="175" customWidth="1"/>
    <col min="6" max="16384" width="9" style="175"/>
  </cols>
  <sheetData>
    <row r="2" spans="2:5" ht="20.100000000000001" customHeight="1" x14ac:dyDescent="0.3">
      <c r="B2" s="175" t="s">
        <v>310</v>
      </c>
    </row>
    <row r="3" spans="2:5" ht="20.100000000000001" customHeight="1" x14ac:dyDescent="0.3">
      <c r="B3" s="176" t="s">
        <v>254</v>
      </c>
      <c r="C3" s="177">
        <v>38600000</v>
      </c>
      <c r="D3" s="176" t="s">
        <v>257</v>
      </c>
      <c r="E3" s="177">
        <v>38600000</v>
      </c>
    </row>
    <row r="4" spans="2:5" ht="20.100000000000001" customHeight="1" x14ac:dyDescent="0.3">
      <c r="B4" s="176" t="s">
        <v>260</v>
      </c>
      <c r="C4" s="279">
        <v>34180</v>
      </c>
      <c r="D4" s="176" t="s">
        <v>300</v>
      </c>
      <c r="E4" s="177">
        <v>35630000</v>
      </c>
    </row>
    <row r="5" spans="2:5" ht="20.100000000000001" customHeight="1" x14ac:dyDescent="0.3">
      <c r="B5" s="176" t="s">
        <v>255</v>
      </c>
      <c r="C5" s="177">
        <v>35595820</v>
      </c>
      <c r="D5" s="176" t="s">
        <v>258</v>
      </c>
      <c r="E5" s="177">
        <v>0</v>
      </c>
    </row>
    <row r="6" spans="2:5" ht="20.100000000000001" customHeight="1" x14ac:dyDescent="0.3">
      <c r="B6" s="176" t="s">
        <v>256</v>
      </c>
      <c r="C6" s="177">
        <f>SUM(C3:C5)</f>
        <v>74230000</v>
      </c>
      <c r="D6" s="176" t="s">
        <v>259</v>
      </c>
      <c r="E6" s="177">
        <f>SUM(E3:E5)</f>
        <v>74230000</v>
      </c>
    </row>
    <row r="9" spans="2:5" ht="20.100000000000001" customHeight="1" x14ac:dyDescent="0.3">
      <c r="B9" s="175" t="s">
        <v>311</v>
      </c>
    </row>
    <row r="10" spans="2:5" ht="20.100000000000001" customHeight="1" x14ac:dyDescent="0.3">
      <c r="B10" s="176" t="s">
        <v>312</v>
      </c>
      <c r="C10" s="177">
        <v>150000000</v>
      </c>
      <c r="D10" s="176" t="s">
        <v>313</v>
      </c>
      <c r="E10" s="279">
        <v>50000000</v>
      </c>
    </row>
    <row r="11" spans="2:5" ht="20.100000000000001" customHeight="1" x14ac:dyDescent="0.3">
      <c r="B11" s="176" t="s">
        <v>260</v>
      </c>
      <c r="C11" s="177">
        <v>300044</v>
      </c>
      <c r="D11" s="176" t="s">
        <v>314</v>
      </c>
      <c r="E11" s="279">
        <v>150000000</v>
      </c>
    </row>
    <row r="12" spans="2:5" ht="20.100000000000001" customHeight="1" x14ac:dyDescent="0.3">
      <c r="B12" s="176" t="s">
        <v>255</v>
      </c>
      <c r="C12" s="177">
        <v>380674956</v>
      </c>
      <c r="D12" s="176" t="s">
        <v>315</v>
      </c>
      <c r="E12" s="279">
        <v>330975000</v>
      </c>
    </row>
    <row r="13" spans="2:5" ht="20.100000000000001" customHeight="1" x14ac:dyDescent="0.3">
      <c r="B13" s="176" t="s">
        <v>256</v>
      </c>
      <c r="C13" s="177">
        <f>SUM(C10:C12)</f>
        <v>530975000</v>
      </c>
      <c r="D13" s="176" t="s">
        <v>259</v>
      </c>
      <c r="E13" s="177">
        <f>SUM(E10:E12)</f>
        <v>530975000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4"/>
  <sheetViews>
    <sheetView workbookViewId="0">
      <selection activeCell="I20" sqref="I20"/>
    </sheetView>
  </sheetViews>
  <sheetFormatPr defaultRowHeight="16.5" x14ac:dyDescent="0.3"/>
  <cols>
    <col min="1" max="1" width="9" style="1"/>
    <col min="2" max="2" width="12.625" style="195" customWidth="1"/>
    <col min="3" max="3" width="10.625" style="195" customWidth="1"/>
    <col min="4" max="4" width="16.375" style="195" customWidth="1"/>
    <col min="5" max="5" width="13.625" style="195" customWidth="1"/>
    <col min="6" max="6" width="17.125" style="195" bestFit="1" customWidth="1"/>
    <col min="7" max="8" width="9" style="1"/>
    <col min="9" max="9" width="9.25" style="1" bestFit="1" customWidth="1"/>
    <col min="10" max="16384" width="9" style="1"/>
  </cols>
  <sheetData>
    <row r="1" spans="1:9" s="180" customFormat="1" ht="30" customHeight="1" x14ac:dyDescent="0.3">
      <c r="B1" s="181" t="s">
        <v>366</v>
      </c>
      <c r="C1" s="181"/>
    </row>
    <row r="2" spans="1:9" s="180" customFormat="1" ht="20.100000000000001" customHeight="1" x14ac:dyDescent="0.3">
      <c r="B2" s="181" t="s">
        <v>321</v>
      </c>
      <c r="C2" s="181"/>
    </row>
    <row r="3" spans="1:9" s="180" customFormat="1" ht="20.100000000000001" customHeight="1" x14ac:dyDescent="0.3">
      <c r="B3" s="181" t="s">
        <v>298</v>
      </c>
      <c r="C3" s="181"/>
    </row>
    <row r="4" spans="1:9" s="180" customFormat="1" ht="20.100000000000001" customHeight="1" x14ac:dyDescent="0.3">
      <c r="B4" s="181"/>
      <c r="C4" s="181"/>
    </row>
    <row r="5" spans="1:9" ht="24.95" customHeight="1" x14ac:dyDescent="0.3">
      <c r="A5" s="182" t="s">
        <v>264</v>
      </c>
      <c r="B5" s="182" t="s">
        <v>265</v>
      </c>
      <c r="C5" s="182" t="s">
        <v>266</v>
      </c>
      <c r="D5" s="182" t="s">
        <v>267</v>
      </c>
      <c r="E5" s="182" t="s">
        <v>268</v>
      </c>
      <c r="F5" s="182" t="s">
        <v>269</v>
      </c>
      <c r="I5" s="183"/>
    </row>
    <row r="6" spans="1:9" ht="24.95" customHeight="1" x14ac:dyDescent="0.3">
      <c r="A6" s="184">
        <v>1</v>
      </c>
      <c r="B6" s="184" t="s">
        <v>270</v>
      </c>
      <c r="C6" s="184">
        <v>18</v>
      </c>
      <c r="D6" s="184" t="s">
        <v>271</v>
      </c>
      <c r="E6" s="185">
        <v>330000</v>
      </c>
      <c r="F6" s="185"/>
    </row>
    <row r="7" spans="1:9" ht="24.95" customHeight="1" x14ac:dyDescent="0.3">
      <c r="A7" s="184">
        <v>2</v>
      </c>
      <c r="B7" s="184" t="s">
        <v>322</v>
      </c>
      <c r="C7" s="184">
        <v>19</v>
      </c>
      <c r="D7" s="184" t="s">
        <v>271</v>
      </c>
      <c r="E7" s="185">
        <v>330000</v>
      </c>
      <c r="F7" s="185"/>
    </row>
    <row r="8" spans="1:9" ht="24.95" customHeight="1" x14ac:dyDescent="0.3">
      <c r="A8" s="184">
        <v>3</v>
      </c>
      <c r="B8" s="184" t="s">
        <v>323</v>
      </c>
      <c r="C8" s="184">
        <v>7</v>
      </c>
      <c r="D8" s="184" t="s">
        <v>271</v>
      </c>
      <c r="E8" s="185">
        <v>250000</v>
      </c>
      <c r="F8" s="185"/>
    </row>
    <row r="9" spans="1:9" ht="24.95" customHeight="1" x14ac:dyDescent="0.3">
      <c r="A9" s="184">
        <v>4</v>
      </c>
      <c r="B9" s="184" t="s">
        <v>324</v>
      </c>
      <c r="C9" s="184">
        <v>7</v>
      </c>
      <c r="D9" s="184" t="s">
        <v>271</v>
      </c>
      <c r="E9" s="185">
        <v>250000</v>
      </c>
      <c r="F9" s="185"/>
    </row>
    <row r="10" spans="1:9" ht="24.95" customHeight="1" x14ac:dyDescent="0.3">
      <c r="A10" s="184">
        <v>5</v>
      </c>
      <c r="B10" s="184" t="s">
        <v>325</v>
      </c>
      <c r="C10" s="184">
        <v>6</v>
      </c>
      <c r="D10" s="184" t="s">
        <v>272</v>
      </c>
      <c r="E10" s="185">
        <v>250000</v>
      </c>
      <c r="F10" s="185"/>
    </row>
    <row r="11" spans="1:9" ht="24.95" customHeight="1" x14ac:dyDescent="0.3">
      <c r="A11" s="184">
        <v>6</v>
      </c>
      <c r="B11" s="184" t="s">
        <v>326</v>
      </c>
      <c r="C11" s="184">
        <v>11</v>
      </c>
      <c r="D11" s="184" t="s">
        <v>272</v>
      </c>
      <c r="E11" s="185">
        <v>330000</v>
      </c>
      <c r="F11" s="185"/>
    </row>
    <row r="12" spans="1:9" ht="24.95" customHeight="1" x14ac:dyDescent="0.3">
      <c r="A12" s="184">
        <v>7</v>
      </c>
      <c r="B12" s="184" t="s">
        <v>327</v>
      </c>
      <c r="C12" s="184">
        <v>8</v>
      </c>
      <c r="D12" s="184" t="s">
        <v>272</v>
      </c>
      <c r="E12" s="185">
        <v>250000</v>
      </c>
      <c r="F12" s="185"/>
    </row>
    <row r="13" spans="1:9" ht="24.95" customHeight="1" x14ac:dyDescent="0.3">
      <c r="A13" s="184">
        <v>8</v>
      </c>
      <c r="B13" s="184" t="s">
        <v>328</v>
      </c>
      <c r="C13" s="184">
        <v>6</v>
      </c>
      <c r="D13" s="184" t="s">
        <v>272</v>
      </c>
      <c r="E13" s="185">
        <v>250000</v>
      </c>
      <c r="F13" s="185"/>
    </row>
    <row r="14" spans="1:9" ht="24.95" customHeight="1" x14ac:dyDescent="0.3">
      <c r="A14" s="184">
        <v>9</v>
      </c>
      <c r="B14" s="184" t="s">
        <v>329</v>
      </c>
      <c r="C14" s="184"/>
      <c r="D14" s="184" t="s">
        <v>272</v>
      </c>
      <c r="E14" s="185">
        <v>250000</v>
      </c>
      <c r="F14" s="185"/>
    </row>
    <row r="15" spans="1:9" ht="24.95" customHeight="1" x14ac:dyDescent="0.3">
      <c r="A15" s="184">
        <v>10</v>
      </c>
      <c r="B15" s="184" t="s">
        <v>330</v>
      </c>
      <c r="C15" s="184">
        <v>7</v>
      </c>
      <c r="D15" s="184" t="s">
        <v>272</v>
      </c>
      <c r="E15" s="185">
        <v>250000</v>
      </c>
      <c r="F15" s="185"/>
    </row>
    <row r="16" spans="1:9" ht="24.95" customHeight="1" x14ac:dyDescent="0.3">
      <c r="A16" s="184">
        <v>11</v>
      </c>
      <c r="B16" s="184" t="s">
        <v>331</v>
      </c>
      <c r="C16" s="184">
        <v>4</v>
      </c>
      <c r="D16" s="184" t="s">
        <v>299</v>
      </c>
      <c r="E16" s="185">
        <v>250000</v>
      </c>
      <c r="F16" s="185"/>
    </row>
    <row r="17" spans="1:6" ht="24.95" customHeight="1" x14ac:dyDescent="0.3">
      <c r="A17" s="184">
        <v>12</v>
      </c>
      <c r="B17" s="184" t="s">
        <v>332</v>
      </c>
      <c r="C17" s="184"/>
      <c r="D17" s="184" t="s">
        <v>299</v>
      </c>
      <c r="E17" s="185">
        <v>250000</v>
      </c>
      <c r="F17" s="187" t="s">
        <v>365</v>
      </c>
    </row>
    <row r="18" spans="1:6" ht="24.95" customHeight="1" x14ac:dyDescent="0.3">
      <c r="A18" s="184">
        <v>13</v>
      </c>
      <c r="B18" s="184" t="s">
        <v>333</v>
      </c>
      <c r="C18" s="184">
        <v>9</v>
      </c>
      <c r="D18" s="184" t="s">
        <v>272</v>
      </c>
      <c r="E18" s="185">
        <v>250000</v>
      </c>
      <c r="F18" s="185"/>
    </row>
    <row r="19" spans="1:6" ht="24.95" customHeight="1" x14ac:dyDescent="0.3">
      <c r="A19" s="184">
        <v>14</v>
      </c>
      <c r="B19" s="184" t="s">
        <v>334</v>
      </c>
      <c r="C19" s="184">
        <v>16</v>
      </c>
      <c r="D19" s="184" t="s">
        <v>272</v>
      </c>
      <c r="E19" s="185">
        <v>330000</v>
      </c>
      <c r="F19" s="185"/>
    </row>
    <row r="20" spans="1:6" ht="24.95" customHeight="1" x14ac:dyDescent="0.3">
      <c r="A20" s="184">
        <v>15</v>
      </c>
      <c r="B20" s="184" t="s">
        <v>335</v>
      </c>
      <c r="C20" s="184">
        <v>4</v>
      </c>
      <c r="D20" s="184" t="s">
        <v>272</v>
      </c>
      <c r="E20" s="185">
        <v>250000</v>
      </c>
      <c r="F20" s="185"/>
    </row>
    <row r="21" spans="1:6" ht="24.95" customHeight="1" x14ac:dyDescent="0.3">
      <c r="A21" s="184">
        <v>16</v>
      </c>
      <c r="B21" s="184" t="s">
        <v>336</v>
      </c>
      <c r="C21" s="184">
        <v>8</v>
      </c>
      <c r="D21" s="184" t="s">
        <v>272</v>
      </c>
      <c r="E21" s="185">
        <v>250000</v>
      </c>
      <c r="F21" s="185"/>
    </row>
    <row r="22" spans="1:6" ht="24.95" customHeight="1" x14ac:dyDescent="0.3">
      <c r="A22" s="184">
        <v>17</v>
      </c>
      <c r="B22" s="184" t="s">
        <v>337</v>
      </c>
      <c r="C22" s="184">
        <v>9</v>
      </c>
      <c r="D22" s="184" t="s">
        <v>272</v>
      </c>
      <c r="E22" s="185">
        <v>250000</v>
      </c>
      <c r="F22" s="185"/>
    </row>
    <row r="23" spans="1:6" ht="24.95" customHeight="1" x14ac:dyDescent="0.3">
      <c r="A23" s="184">
        <v>18</v>
      </c>
      <c r="B23" s="184" t="s">
        <v>338</v>
      </c>
      <c r="C23" s="184">
        <v>6</v>
      </c>
      <c r="D23" s="184" t="s">
        <v>272</v>
      </c>
      <c r="E23" s="185">
        <v>250000</v>
      </c>
      <c r="F23" s="185"/>
    </row>
    <row r="24" spans="1:6" ht="24.95" customHeight="1" x14ac:dyDescent="0.3">
      <c r="A24" s="184">
        <v>19</v>
      </c>
      <c r="B24" s="184" t="s">
        <v>339</v>
      </c>
      <c r="C24" s="184">
        <v>19</v>
      </c>
      <c r="D24" s="184" t="s">
        <v>272</v>
      </c>
      <c r="E24" s="185">
        <v>330000</v>
      </c>
      <c r="F24" s="185"/>
    </row>
    <row r="25" spans="1:6" ht="24.95" customHeight="1" x14ac:dyDescent="0.3">
      <c r="A25" s="184">
        <v>20</v>
      </c>
      <c r="B25" s="184" t="s">
        <v>340</v>
      </c>
      <c r="C25" s="184">
        <v>12</v>
      </c>
      <c r="D25" s="184" t="s">
        <v>272</v>
      </c>
      <c r="E25" s="185">
        <v>330000</v>
      </c>
      <c r="F25" s="185"/>
    </row>
    <row r="26" spans="1:6" ht="24.95" customHeight="1" x14ac:dyDescent="0.3">
      <c r="A26" s="184">
        <v>21</v>
      </c>
      <c r="B26" s="184" t="s">
        <v>341</v>
      </c>
      <c r="C26" s="184">
        <v>16</v>
      </c>
      <c r="D26" s="184" t="s">
        <v>272</v>
      </c>
      <c r="E26" s="185">
        <v>330000</v>
      </c>
      <c r="F26" s="185"/>
    </row>
    <row r="27" spans="1:6" ht="24.95" customHeight="1" x14ac:dyDescent="0.3">
      <c r="A27" s="184">
        <v>22</v>
      </c>
      <c r="B27" s="184" t="s">
        <v>342</v>
      </c>
      <c r="C27" s="184">
        <v>12</v>
      </c>
      <c r="D27" s="184" t="s">
        <v>272</v>
      </c>
      <c r="E27" s="185">
        <v>330000</v>
      </c>
      <c r="F27" s="185"/>
    </row>
    <row r="28" spans="1:6" ht="24.95" customHeight="1" x14ac:dyDescent="0.3">
      <c r="A28" s="184">
        <v>23</v>
      </c>
      <c r="B28" s="188" t="s">
        <v>343</v>
      </c>
      <c r="C28" s="188">
        <v>4</v>
      </c>
      <c r="D28" s="184" t="s">
        <v>272</v>
      </c>
      <c r="E28" s="185">
        <v>250000</v>
      </c>
      <c r="F28" s="185"/>
    </row>
    <row r="29" spans="1:6" ht="24.95" customHeight="1" x14ac:dyDescent="0.3">
      <c r="A29" s="184">
        <v>24</v>
      </c>
      <c r="B29" s="188" t="s">
        <v>344</v>
      </c>
      <c r="C29" s="188">
        <v>8</v>
      </c>
      <c r="D29" s="186" t="s">
        <v>363</v>
      </c>
      <c r="E29" s="185">
        <f>ROUND(250000*2/12,-1)</f>
        <v>41670</v>
      </c>
      <c r="F29" s="187" t="s">
        <v>360</v>
      </c>
    </row>
    <row r="30" spans="1:6" ht="24.95" customHeight="1" x14ac:dyDescent="0.3">
      <c r="A30" s="184">
        <v>25</v>
      </c>
      <c r="B30" s="188" t="s">
        <v>345</v>
      </c>
      <c r="C30" s="188"/>
      <c r="D30" s="186" t="s">
        <v>362</v>
      </c>
      <c r="E30" s="185">
        <f>ROUND(250000*10/12,-1)</f>
        <v>208330</v>
      </c>
      <c r="F30" s="187" t="s">
        <v>361</v>
      </c>
    </row>
    <row r="31" spans="1:6" ht="24.95" customHeight="1" x14ac:dyDescent="0.3">
      <c r="A31" s="184">
        <v>26</v>
      </c>
      <c r="B31" s="188" t="s">
        <v>346</v>
      </c>
      <c r="C31" s="188">
        <v>15</v>
      </c>
      <c r="D31" s="184" t="s">
        <v>272</v>
      </c>
      <c r="E31" s="185">
        <v>330000</v>
      </c>
      <c r="F31" s="185"/>
    </row>
    <row r="32" spans="1:6" ht="24.95" customHeight="1" x14ac:dyDescent="0.3">
      <c r="A32" s="184">
        <v>27</v>
      </c>
      <c r="B32" s="184" t="s">
        <v>347</v>
      </c>
      <c r="C32" s="184"/>
      <c r="D32" s="184" t="s">
        <v>272</v>
      </c>
      <c r="E32" s="185">
        <v>250000</v>
      </c>
      <c r="F32" s="185"/>
    </row>
    <row r="33" spans="1:6" ht="24.95" customHeight="1" x14ac:dyDescent="0.3">
      <c r="A33" s="184">
        <v>28</v>
      </c>
      <c r="B33" s="184" t="s">
        <v>348</v>
      </c>
      <c r="C33" s="184">
        <v>13</v>
      </c>
      <c r="D33" s="184" t="s">
        <v>272</v>
      </c>
      <c r="E33" s="185">
        <v>330000</v>
      </c>
      <c r="F33" s="185"/>
    </row>
    <row r="34" spans="1:6" ht="24.95" customHeight="1" x14ac:dyDescent="0.3">
      <c r="A34" s="184">
        <v>29</v>
      </c>
      <c r="B34" s="184" t="s">
        <v>349</v>
      </c>
      <c r="C34" s="184">
        <v>16</v>
      </c>
      <c r="D34" s="184" t="s">
        <v>272</v>
      </c>
      <c r="E34" s="185">
        <v>330000</v>
      </c>
      <c r="F34" s="185"/>
    </row>
    <row r="35" spans="1:6" ht="24.95" customHeight="1" x14ac:dyDescent="0.3">
      <c r="A35" s="184">
        <v>30</v>
      </c>
      <c r="B35" s="184" t="s">
        <v>350</v>
      </c>
      <c r="C35" s="184">
        <v>3</v>
      </c>
      <c r="D35" s="184" t="s">
        <v>272</v>
      </c>
      <c r="E35" s="185">
        <v>250000</v>
      </c>
      <c r="F35" s="185"/>
    </row>
    <row r="36" spans="1:6" ht="24.95" customHeight="1" x14ac:dyDescent="0.3">
      <c r="A36" s="184">
        <v>31</v>
      </c>
      <c r="B36" s="184" t="s">
        <v>351</v>
      </c>
      <c r="C36" s="184">
        <v>10</v>
      </c>
      <c r="D36" s="184" t="s">
        <v>272</v>
      </c>
      <c r="E36" s="185">
        <v>330000</v>
      </c>
      <c r="F36" s="185"/>
    </row>
    <row r="37" spans="1:6" ht="24.95" customHeight="1" x14ac:dyDescent="0.3">
      <c r="A37" s="184">
        <v>32</v>
      </c>
      <c r="B37" s="188" t="s">
        <v>352</v>
      </c>
      <c r="C37" s="188">
        <v>3</v>
      </c>
      <c r="D37" s="184" t="s">
        <v>272</v>
      </c>
      <c r="E37" s="185">
        <v>250000</v>
      </c>
      <c r="F37" s="189"/>
    </row>
    <row r="38" spans="1:6" ht="24.95" customHeight="1" x14ac:dyDescent="0.3">
      <c r="A38" s="184">
        <v>33</v>
      </c>
      <c r="B38" s="184" t="s">
        <v>353</v>
      </c>
      <c r="C38" s="184">
        <v>8</v>
      </c>
      <c r="D38" s="184" t="s">
        <v>272</v>
      </c>
      <c r="E38" s="185">
        <v>250000</v>
      </c>
      <c r="F38" s="185"/>
    </row>
    <row r="39" spans="1:6" ht="24.95" customHeight="1" x14ac:dyDescent="0.3">
      <c r="A39" s="184">
        <v>34</v>
      </c>
      <c r="B39" s="184" t="s">
        <v>354</v>
      </c>
      <c r="C39" s="184">
        <v>10</v>
      </c>
      <c r="D39" s="184" t="s">
        <v>272</v>
      </c>
      <c r="E39" s="185">
        <v>330000</v>
      </c>
      <c r="F39" s="185"/>
    </row>
    <row r="40" spans="1:6" ht="24.95" customHeight="1" x14ac:dyDescent="0.3">
      <c r="A40" s="184">
        <v>35</v>
      </c>
      <c r="B40" s="184" t="s">
        <v>355</v>
      </c>
      <c r="C40" s="184">
        <v>6</v>
      </c>
      <c r="D40" s="184" t="s">
        <v>272</v>
      </c>
      <c r="E40" s="185">
        <v>250000</v>
      </c>
      <c r="F40" s="185"/>
    </row>
    <row r="41" spans="1:6" ht="24.95" customHeight="1" x14ac:dyDescent="0.3">
      <c r="A41" s="184">
        <v>36</v>
      </c>
      <c r="B41" s="184" t="s">
        <v>356</v>
      </c>
      <c r="C41" s="184"/>
      <c r="D41" s="184" t="s">
        <v>272</v>
      </c>
      <c r="E41" s="185">
        <v>250000</v>
      </c>
      <c r="F41" s="185"/>
    </row>
    <row r="42" spans="1:6" ht="24.95" customHeight="1" x14ac:dyDescent="0.3">
      <c r="A42" s="184">
        <v>37</v>
      </c>
      <c r="B42" s="184" t="s">
        <v>357</v>
      </c>
      <c r="C42" s="184"/>
      <c r="D42" s="184" t="s">
        <v>272</v>
      </c>
      <c r="E42" s="185">
        <v>250000</v>
      </c>
      <c r="F42" s="185"/>
    </row>
    <row r="43" spans="1:6" ht="24.95" customHeight="1" x14ac:dyDescent="0.3">
      <c r="A43" s="184">
        <v>38</v>
      </c>
      <c r="B43" s="184" t="s">
        <v>358</v>
      </c>
      <c r="C43" s="184"/>
      <c r="D43" s="184" t="s">
        <v>272</v>
      </c>
      <c r="E43" s="185">
        <v>250000</v>
      </c>
      <c r="F43" s="185"/>
    </row>
    <row r="44" spans="1:6" ht="24.95" customHeight="1" x14ac:dyDescent="0.3">
      <c r="A44" s="184">
        <v>39</v>
      </c>
      <c r="B44" s="184" t="s">
        <v>359</v>
      </c>
      <c r="C44" s="184"/>
      <c r="D44" s="184" t="s">
        <v>272</v>
      </c>
      <c r="E44" s="185">
        <v>250000</v>
      </c>
      <c r="F44" s="185"/>
    </row>
    <row r="45" spans="1:6" ht="24.95" customHeight="1" x14ac:dyDescent="0.3">
      <c r="A45" s="373" t="s">
        <v>273</v>
      </c>
      <c r="B45" s="374"/>
      <c r="C45" s="375"/>
      <c r="D45" s="188"/>
      <c r="E45" s="189">
        <f>SUM(E6:E44)</f>
        <v>10540000</v>
      </c>
      <c r="F45" s="189"/>
    </row>
    <row r="46" spans="1:6" ht="24.95" customHeight="1" x14ac:dyDescent="0.3">
      <c r="B46" s="190"/>
      <c r="C46" s="190"/>
      <c r="D46" s="190"/>
      <c r="E46" s="190"/>
      <c r="F46" s="190"/>
    </row>
    <row r="47" spans="1:6" ht="24.95" customHeight="1" x14ac:dyDescent="0.3">
      <c r="A47" s="182" t="s">
        <v>274</v>
      </c>
      <c r="B47" s="182" t="s">
        <v>265</v>
      </c>
      <c r="C47" s="182" t="s">
        <v>275</v>
      </c>
      <c r="D47" s="182" t="s">
        <v>267</v>
      </c>
      <c r="E47" s="182" t="s">
        <v>268</v>
      </c>
      <c r="F47" s="182" t="s">
        <v>276</v>
      </c>
    </row>
    <row r="48" spans="1:6" s="193" customFormat="1" ht="24.95" customHeight="1" x14ac:dyDescent="0.3">
      <c r="A48" s="188">
        <v>1</v>
      </c>
      <c r="B48" s="188" t="s">
        <v>277</v>
      </c>
      <c r="C48" s="188"/>
      <c r="D48" s="188" t="s">
        <v>272</v>
      </c>
      <c r="E48" s="189">
        <v>250000</v>
      </c>
      <c r="F48" s="189"/>
    </row>
    <row r="49" spans="1:6" s="193" customFormat="1" ht="24.95" customHeight="1" x14ac:dyDescent="0.3">
      <c r="A49" s="188">
        <v>2</v>
      </c>
      <c r="B49" s="188" t="s">
        <v>278</v>
      </c>
      <c r="C49" s="188"/>
      <c r="D49" s="188" t="s">
        <v>272</v>
      </c>
      <c r="E49" s="189">
        <v>250000</v>
      </c>
      <c r="F49" s="189"/>
    </row>
    <row r="50" spans="1:6" s="193" customFormat="1" ht="24.95" customHeight="1" x14ac:dyDescent="0.3">
      <c r="A50" s="188">
        <v>3</v>
      </c>
      <c r="B50" s="188" t="s">
        <v>279</v>
      </c>
      <c r="C50" s="188"/>
      <c r="D50" s="188" t="s">
        <v>272</v>
      </c>
      <c r="E50" s="189">
        <v>250000</v>
      </c>
      <c r="F50" s="189"/>
    </row>
    <row r="51" spans="1:6" s="193" customFormat="1" ht="24.95" customHeight="1" x14ac:dyDescent="0.3">
      <c r="A51" s="188">
        <v>4</v>
      </c>
      <c r="B51" s="188" t="s">
        <v>280</v>
      </c>
      <c r="C51" s="188"/>
      <c r="D51" s="188" t="s">
        <v>272</v>
      </c>
      <c r="E51" s="189">
        <v>250000</v>
      </c>
      <c r="F51" s="189"/>
    </row>
    <row r="52" spans="1:6" s="193" customFormat="1" ht="24.95" customHeight="1" x14ac:dyDescent="0.3">
      <c r="A52" s="188">
        <v>5</v>
      </c>
      <c r="B52" s="273" t="s">
        <v>281</v>
      </c>
      <c r="C52" s="274"/>
      <c r="D52" s="274" t="s">
        <v>288</v>
      </c>
      <c r="E52" s="275">
        <v>250000</v>
      </c>
      <c r="F52" s="275" t="s">
        <v>282</v>
      </c>
    </row>
    <row r="53" spans="1:6" ht="24.95" customHeight="1" x14ac:dyDescent="0.3">
      <c r="A53" s="373" t="s">
        <v>283</v>
      </c>
      <c r="B53" s="374"/>
      <c r="C53" s="375"/>
      <c r="D53" s="188"/>
      <c r="E53" s="189">
        <f>SUM(E48:E52)</f>
        <v>1250000</v>
      </c>
      <c r="F53" s="189"/>
    </row>
    <row r="54" spans="1:6" ht="24.95" customHeight="1" x14ac:dyDescent="0.3">
      <c r="B54" s="194" t="s">
        <v>284</v>
      </c>
    </row>
    <row r="55" spans="1:6" ht="24.95" customHeight="1" x14ac:dyDescent="0.3">
      <c r="B55" s="194" t="s">
        <v>285</v>
      </c>
      <c r="C55" s="194"/>
      <c r="D55" s="191"/>
      <c r="E55" s="192"/>
      <c r="F55" s="196"/>
    </row>
    <row r="56" spans="1:6" ht="24.95" customHeight="1" x14ac:dyDescent="0.3">
      <c r="B56" s="194" t="s">
        <v>364</v>
      </c>
      <c r="C56" s="191"/>
      <c r="F56" s="192"/>
    </row>
    <row r="57" spans="1:6" ht="24.95" customHeight="1" x14ac:dyDescent="0.3">
      <c r="B57" s="194" t="s">
        <v>286</v>
      </c>
      <c r="C57" s="191"/>
      <c r="D57" s="191"/>
      <c r="E57" s="192"/>
      <c r="F57" s="192"/>
    </row>
    <row r="58" spans="1:6" ht="24.95" customHeight="1" x14ac:dyDescent="0.3">
      <c r="B58" s="194" t="s">
        <v>287</v>
      </c>
      <c r="C58" s="194"/>
      <c r="D58" s="191"/>
      <c r="E58" s="192"/>
      <c r="F58" s="192"/>
    </row>
    <row r="59" spans="1:6" ht="24.95" customHeight="1" x14ac:dyDescent="0.3">
      <c r="B59" s="191"/>
      <c r="C59" s="191"/>
      <c r="D59" s="191"/>
      <c r="E59" s="192"/>
      <c r="F59" s="192"/>
    </row>
    <row r="60" spans="1:6" ht="24.95" customHeight="1" x14ac:dyDescent="0.3">
      <c r="B60" s="191"/>
      <c r="C60" s="191"/>
      <c r="D60" s="191"/>
      <c r="E60" s="192"/>
      <c r="F60" s="192"/>
    </row>
    <row r="61" spans="1:6" ht="24.95" customHeight="1" x14ac:dyDescent="0.3">
      <c r="B61" s="191"/>
      <c r="C61" s="191"/>
      <c r="D61" s="191"/>
      <c r="E61" s="192"/>
      <c r="F61" s="192"/>
    </row>
    <row r="62" spans="1:6" ht="24.95" customHeight="1" x14ac:dyDescent="0.3">
      <c r="B62" s="191"/>
      <c r="C62" s="191"/>
      <c r="D62" s="191"/>
      <c r="E62" s="192"/>
      <c r="F62" s="192"/>
    </row>
    <row r="63" spans="1:6" ht="24.95" customHeight="1" x14ac:dyDescent="0.3">
      <c r="B63" s="191"/>
      <c r="C63" s="191"/>
      <c r="D63" s="191"/>
      <c r="E63" s="192"/>
      <c r="F63" s="192"/>
    </row>
    <row r="64" spans="1:6" ht="24.95" customHeight="1" x14ac:dyDescent="0.3">
      <c r="B64" s="191"/>
      <c r="C64" s="191"/>
      <c r="D64" s="194"/>
      <c r="E64" s="192"/>
      <c r="F64" s="192"/>
    </row>
    <row r="65" spans="2:6" ht="24.95" customHeight="1" x14ac:dyDescent="0.3">
      <c r="B65" s="194"/>
      <c r="C65" s="194"/>
      <c r="D65" s="194"/>
      <c r="E65" s="194"/>
      <c r="F65" s="194"/>
    </row>
    <row r="66" spans="2:6" ht="24.95" customHeight="1" x14ac:dyDescent="0.3">
      <c r="B66" s="194"/>
      <c r="C66" s="194"/>
      <c r="D66" s="194"/>
      <c r="E66" s="196"/>
      <c r="F66" s="196"/>
    </row>
    <row r="67" spans="2:6" ht="24.95" customHeight="1" x14ac:dyDescent="0.3">
      <c r="B67" s="194"/>
      <c r="C67" s="194"/>
      <c r="D67" s="194"/>
      <c r="E67" s="194"/>
      <c r="F67" s="194"/>
    </row>
    <row r="68" spans="2:6" ht="24.95" customHeight="1" x14ac:dyDescent="0.3">
      <c r="B68" s="194"/>
      <c r="C68" s="194"/>
      <c r="D68" s="194"/>
      <c r="E68" s="194"/>
      <c r="F68" s="194"/>
    </row>
    <row r="69" spans="2:6" ht="24.95" customHeight="1" x14ac:dyDescent="0.3">
      <c r="B69" s="194"/>
      <c r="C69" s="194"/>
      <c r="D69" s="194"/>
      <c r="E69" s="194"/>
      <c r="F69" s="194"/>
    </row>
    <row r="70" spans="2:6" ht="24.95" customHeight="1" x14ac:dyDescent="0.3">
      <c r="B70" s="194"/>
      <c r="C70" s="194"/>
      <c r="D70" s="194"/>
      <c r="E70" s="194"/>
      <c r="F70" s="194"/>
    </row>
    <row r="71" spans="2:6" ht="24.95" customHeight="1" x14ac:dyDescent="0.3">
      <c r="B71" s="194"/>
      <c r="C71" s="194"/>
      <c r="D71" s="194"/>
      <c r="E71" s="194"/>
      <c r="F71" s="194"/>
    </row>
    <row r="72" spans="2:6" ht="24.95" customHeight="1" x14ac:dyDescent="0.3">
      <c r="B72" s="194"/>
      <c r="C72" s="194"/>
      <c r="D72" s="194"/>
      <c r="E72" s="194"/>
      <c r="F72" s="194"/>
    </row>
    <row r="73" spans="2:6" ht="24.95" customHeight="1" x14ac:dyDescent="0.3"/>
    <row r="74" spans="2:6" ht="24.95" customHeight="1" x14ac:dyDescent="0.3"/>
  </sheetData>
  <mergeCells count="2">
    <mergeCell ref="A45:C45"/>
    <mergeCell ref="A53:C5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3</vt:i4>
      </vt:variant>
    </vt:vector>
  </HeadingPairs>
  <TitlesOfParts>
    <vt:vector size="8" baseType="lpstr">
      <vt:lpstr>2021예산서</vt:lpstr>
      <vt:lpstr>세입</vt:lpstr>
      <vt:lpstr>세출</vt:lpstr>
      <vt:lpstr>생활용구</vt:lpstr>
      <vt:lpstr>복지포인트</vt:lpstr>
      <vt:lpstr>'2021예산서'!Print_Area</vt:lpstr>
      <vt:lpstr>세입!Print_Area</vt:lpstr>
      <vt:lpstr>세출!Print_Titles</vt:lpstr>
    </vt:vector>
  </TitlesOfParts>
  <Company>사무국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혜진</dc:creator>
  <cp:lastModifiedBy>최지영</cp:lastModifiedBy>
  <cp:lastPrinted>2021-01-19T07:22:30Z</cp:lastPrinted>
  <dcterms:created xsi:type="dcterms:W3CDTF">2011-01-18T06:46:21Z</dcterms:created>
  <dcterms:modified xsi:type="dcterms:W3CDTF">2021-01-26T00:55:59Z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D:\법인\법인\2018년도\2018 예산\2018 예산\2018 예산가안_양은영_180201.xlsx</vt:lpwstr>
  </property>
</Properties>
</file>