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95" yWindow="-210" windowWidth="11820" windowHeight="12705"/>
  </bookViews>
  <sheets>
    <sheet name="2015 예산서" sheetId="3" r:id="rId1"/>
    <sheet name="세입" sheetId="2" r:id="rId2"/>
    <sheet name="세출" sheetId="1" r:id="rId3"/>
  </sheets>
  <definedNames>
    <definedName name="_xlnm.Print_Area" localSheetId="0">'2015 예산서'!$A$1:$L$21</definedName>
    <definedName name="_xlnm.Print_Area" localSheetId="2">세출!$A$3:$S$211</definedName>
    <definedName name="_xlnm.Print_Titles" localSheetId="2">세출!$3:$3</definedName>
  </definedNames>
  <calcPr calcId="145621"/>
</workbook>
</file>

<file path=xl/calcChain.xml><?xml version="1.0" encoding="utf-8"?>
<calcChain xmlns="http://schemas.openxmlformats.org/spreadsheetml/2006/main">
  <c r="E9" i="3" l="1"/>
  <c r="J8" i="3" l="1"/>
  <c r="J7" i="3" s="1"/>
  <c r="L21" i="3"/>
  <c r="L20" i="3"/>
  <c r="F20" i="3"/>
  <c r="L19" i="3"/>
  <c r="F19" i="3"/>
  <c r="L18" i="3"/>
  <c r="F18" i="3"/>
  <c r="L17" i="3"/>
  <c r="F17" i="3"/>
  <c r="L16" i="3"/>
  <c r="F16" i="3"/>
  <c r="L15" i="3"/>
  <c r="F15" i="3"/>
  <c r="L14" i="3"/>
  <c r="F14" i="3"/>
  <c r="L13" i="3"/>
  <c r="F13" i="3"/>
  <c r="L12" i="3"/>
  <c r="E12" i="3"/>
  <c r="D12" i="3"/>
  <c r="L10" i="3"/>
  <c r="F10" i="3"/>
  <c r="L9" i="3"/>
  <c r="F9" i="3"/>
  <c r="K8" i="3"/>
  <c r="E8" i="3"/>
  <c r="E7" i="3" s="1"/>
  <c r="D8" i="3"/>
  <c r="D7" i="3" s="1"/>
  <c r="K7" i="3"/>
  <c r="F12" i="3" l="1"/>
  <c r="L7" i="3"/>
  <c r="L8" i="3"/>
  <c r="F7" i="3"/>
  <c r="F8" i="3"/>
  <c r="R93" i="1"/>
  <c r="R85" i="1"/>
  <c r="G16" i="2"/>
  <c r="R171" i="1" l="1"/>
  <c r="R172" i="1"/>
  <c r="E172" i="1" s="1"/>
  <c r="R173" i="1"/>
  <c r="E173" i="1" s="1"/>
  <c r="R174" i="1"/>
  <c r="E174" i="1" s="1"/>
  <c r="R179" i="1" l="1"/>
  <c r="R178" i="1"/>
  <c r="E186" i="1" l="1"/>
  <c r="R51" i="1"/>
  <c r="R44" i="1"/>
  <c r="R43" i="1"/>
  <c r="R32" i="1"/>
  <c r="R31" i="1"/>
  <c r="R30" i="1"/>
  <c r="R29" i="1"/>
  <c r="R10" i="1" l="1"/>
  <c r="E184" i="1"/>
  <c r="R151" i="1" l="1"/>
  <c r="R152" i="1" s="1"/>
  <c r="R35" i="1"/>
  <c r="E185" i="1" l="1"/>
  <c r="R147" i="1" l="1"/>
  <c r="R203" i="1" l="1"/>
  <c r="R200" i="1"/>
  <c r="E180" i="1" l="1"/>
  <c r="R149" i="1"/>
  <c r="R150" i="1" s="1"/>
  <c r="R70" i="1" l="1"/>
  <c r="R68" i="1"/>
  <c r="R9" i="1" l="1"/>
  <c r="G30" i="2" l="1"/>
  <c r="D26" i="2" s="1"/>
  <c r="R48" i="1" l="1"/>
  <c r="R94" i="1" l="1"/>
  <c r="R8" i="1" l="1"/>
  <c r="E160" i="1" l="1"/>
  <c r="E181" i="1"/>
  <c r="E182" i="1"/>
  <c r="E183" i="1"/>
  <c r="R136" i="1" l="1"/>
  <c r="R128" i="1"/>
  <c r="R124" i="1"/>
  <c r="R145" i="1" l="1"/>
  <c r="E205" i="1" l="1"/>
  <c r="E204" i="1"/>
  <c r="E203" i="1" l="1"/>
  <c r="R13" i="1"/>
  <c r="G25" i="2" l="1"/>
  <c r="D23" i="2" s="1"/>
  <c r="R24" i="1" l="1"/>
  <c r="G34" i="2"/>
  <c r="D33" i="2" s="1"/>
  <c r="R146" i="1" l="1"/>
  <c r="E145" i="1" s="1"/>
  <c r="R159" i="1"/>
  <c r="E156" i="1" s="1"/>
  <c r="E155" i="1" l="1"/>
  <c r="R139" i="1"/>
  <c r="R135" i="1"/>
  <c r="R131" i="1"/>
  <c r="R127" i="1"/>
  <c r="R123" i="1"/>
  <c r="R119" i="1" l="1"/>
  <c r="E119" i="1" s="1"/>
  <c r="R189" i="1"/>
  <c r="R188" i="1"/>
  <c r="R114" i="1"/>
  <c r="R104" i="1"/>
  <c r="R105" i="1" s="1"/>
  <c r="R100" i="1"/>
  <c r="R92" i="1"/>
  <c r="R86" i="1"/>
  <c r="R69" i="1"/>
  <c r="R42" i="1"/>
  <c r="R25" i="1"/>
  <c r="R23" i="1"/>
  <c r="R41" i="1" l="1"/>
  <c r="R89" i="1"/>
  <c r="R83" i="1"/>
  <c r="R96" i="1"/>
  <c r="R88" i="1"/>
  <c r="E166" i="1" l="1"/>
  <c r="R148" i="1"/>
  <c r="E147" i="1" s="1"/>
  <c r="R20" i="1"/>
  <c r="R21" i="1"/>
  <c r="R22" i="1"/>
  <c r="R7" i="1"/>
  <c r="R11" i="1" s="1"/>
  <c r="R50" i="1"/>
  <c r="R49" i="1"/>
  <c r="E201" i="1"/>
  <c r="R15" i="1" l="1"/>
  <c r="H12" i="1"/>
  <c r="R12" i="1" s="1"/>
  <c r="R14" i="1" s="1"/>
  <c r="E12" i="1" s="1"/>
  <c r="R27" i="1"/>
  <c r="E169" i="1"/>
  <c r="R107" i="1" l="1"/>
  <c r="R162" i="1"/>
  <c r="R177" i="1"/>
  <c r="E140" i="1"/>
  <c r="E142" i="1"/>
  <c r="E164" i="1" l="1"/>
  <c r="E120" i="1"/>
  <c r="E124" i="1"/>
  <c r="E136" i="1"/>
  <c r="E132" i="1"/>
  <c r="E128" i="1"/>
  <c r="R38" i="1" l="1"/>
  <c r="R39" i="1"/>
  <c r="R153" i="1" l="1"/>
  <c r="R154" i="1" s="1"/>
  <c r="E153" i="1" s="1"/>
  <c r="E144" i="1" s="1"/>
  <c r="R113" i="1"/>
  <c r="R112" i="1"/>
  <c r="R111" i="1" l="1"/>
  <c r="E192" i="1"/>
  <c r="G36" i="2" l="1"/>
  <c r="D35" i="2" s="1"/>
  <c r="G40" i="2"/>
  <c r="D37" i="2" s="1"/>
  <c r="G4" i="2"/>
  <c r="G18" i="2" s="1"/>
  <c r="G32" i="2"/>
  <c r="D31" i="2" s="1"/>
  <c r="G22" i="2"/>
  <c r="D19" i="2" s="1"/>
  <c r="E179" i="1"/>
  <c r="E168" i="1"/>
  <c r="E178" i="1"/>
  <c r="E176" i="1"/>
  <c r="E187" i="1"/>
  <c r="E202" i="1"/>
  <c r="R99" i="1"/>
  <c r="E171" i="1"/>
  <c r="E170" i="1" s="1"/>
  <c r="R190" i="1"/>
  <c r="R175" i="1" l="1"/>
  <c r="R101" i="1"/>
  <c r="E99" i="1" s="1"/>
  <c r="D4" i="2"/>
  <c r="D3" i="2" s="1"/>
  <c r="R191" i="1"/>
  <c r="E188" i="1" s="1"/>
  <c r="R163" i="1"/>
  <c r="E161" i="1" s="1"/>
  <c r="R115" i="1"/>
  <c r="R110" i="1"/>
  <c r="R106" i="1"/>
  <c r="R109" i="1" s="1"/>
  <c r="E104" i="1"/>
  <c r="R97" i="1"/>
  <c r="R98" i="1" s="1"/>
  <c r="R90" i="1"/>
  <c r="R87" i="1"/>
  <c r="R84" i="1"/>
  <c r="R82" i="1"/>
  <c r="R81" i="1"/>
  <c r="R80" i="1"/>
  <c r="R79" i="1"/>
  <c r="R77" i="1"/>
  <c r="R76" i="1"/>
  <c r="R72" i="1"/>
  <c r="R73" i="1"/>
  <c r="R61" i="1"/>
  <c r="R74" i="1"/>
  <c r="R71" i="1"/>
  <c r="R67" i="1"/>
  <c r="R66" i="1"/>
  <c r="R65" i="1"/>
  <c r="R64" i="1"/>
  <c r="R63" i="1"/>
  <c r="R62" i="1"/>
  <c r="R60" i="1"/>
  <c r="R59" i="1"/>
  <c r="R58" i="1"/>
  <c r="R56" i="1"/>
  <c r="R55" i="1"/>
  <c r="E118" i="1" l="1"/>
  <c r="E117" i="1" s="1"/>
  <c r="R75" i="1"/>
  <c r="E58" i="1" s="1"/>
  <c r="R95" i="1"/>
  <c r="E79" i="1" s="1"/>
  <c r="R116" i="1"/>
  <c r="E110" i="1" s="1"/>
  <c r="E106" i="1"/>
  <c r="R57" i="1"/>
  <c r="E55" i="1" s="1"/>
  <c r="E96" i="1"/>
  <c r="R78" i="1"/>
  <c r="E76" i="1" s="1"/>
  <c r="R45" i="1"/>
  <c r="R47" i="1"/>
  <c r="R52" i="1"/>
  <c r="R40" i="1"/>
  <c r="R37" i="1" s="1"/>
  <c r="R46" i="1" l="1"/>
  <c r="R53" i="1" s="1"/>
  <c r="E54" i="1"/>
  <c r="E103" i="1"/>
  <c r="E102" i="1" s="1"/>
  <c r="R34" i="1" l="1"/>
  <c r="E29" i="1" s="1"/>
  <c r="R36" i="1"/>
  <c r="E35" i="1" s="1"/>
  <c r="E37" i="1"/>
  <c r="E28" i="1" l="1"/>
  <c r="E20" i="1"/>
  <c r="R17" i="1" l="1"/>
  <c r="R18" i="1"/>
  <c r="E7" i="1"/>
  <c r="R16" i="1"/>
  <c r="H17" i="1"/>
  <c r="H15" i="1"/>
  <c r="H18" i="1"/>
  <c r="H16" i="1"/>
  <c r="R19" i="1" l="1"/>
  <c r="E15" i="1" s="1"/>
  <c r="E6" i="1" s="1"/>
  <c r="E5" i="1" l="1"/>
  <c r="E4" i="1" s="1"/>
</calcChain>
</file>

<file path=xl/comments1.xml><?xml version="1.0" encoding="utf-8"?>
<comments xmlns="http://schemas.openxmlformats.org/spreadsheetml/2006/main">
  <authors>
    <author>Digital NEX</author>
  </authors>
  <commentList>
    <comment ref="F25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김두현,김갑태,이보훈,주홍식,조현영
</t>
        </r>
      </text>
    </comment>
  </commentList>
</comments>
</file>

<file path=xl/sharedStrings.xml><?xml version="1.0" encoding="utf-8"?>
<sst xmlns="http://schemas.openxmlformats.org/spreadsheetml/2006/main" count="654" uniqueCount="313">
  <si>
    <t>관</t>
    <phoneticPr fontId="2" type="noConversion"/>
  </si>
  <si>
    <t>항</t>
    <phoneticPr fontId="2" type="noConversion"/>
  </si>
  <si>
    <t>목</t>
    <phoneticPr fontId="2" type="noConversion"/>
  </si>
  <si>
    <t>세목</t>
    <phoneticPr fontId="2" type="noConversion"/>
  </si>
  <si>
    <t>금액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</si>
  <si>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</si>
  <si>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</si>
  <si>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</si>
  <si>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*</t>
    <phoneticPr fontId="2" type="noConversion"/>
  </si>
  <si>
    <t>=</t>
    <phoneticPr fontId="2" type="noConversion"/>
  </si>
  <si>
    <t>계</t>
    <phoneticPr fontId="2" type="noConversion"/>
  </si>
  <si>
    <t>○ 건강보험</t>
    <phoneticPr fontId="2" type="noConversion"/>
  </si>
  <si>
    <t>○ 국민연금</t>
    <phoneticPr fontId="2" type="noConversion"/>
  </si>
  <si>
    <t>○ 고용보험</t>
    <phoneticPr fontId="2" type="noConversion"/>
  </si>
  <si>
    <t>○ 산재보험</t>
    <phoneticPr fontId="2" type="noConversion"/>
  </si>
  <si>
    <t>4.5%</t>
    <phoneticPr fontId="2" type="noConversion"/>
  </si>
  <si>
    <t>업무추진비</t>
    <phoneticPr fontId="2" type="noConversion"/>
  </si>
  <si>
    <t>기관운영비</t>
    <phoneticPr fontId="2" type="noConversion"/>
  </si>
  <si>
    <t>○ 유관단체 및 기관경조비</t>
    <phoneticPr fontId="2" type="noConversion"/>
  </si>
  <si>
    <t>○ 기관운영비</t>
    <phoneticPr fontId="2" type="noConversion"/>
  </si>
  <si>
    <t>○ 기관방문비</t>
    <phoneticPr fontId="2" type="noConversion"/>
  </si>
  <si>
    <t>○ 식대</t>
    <phoneticPr fontId="2" type="noConversion"/>
  </si>
  <si>
    <t>직책보조비</t>
    <phoneticPr fontId="2" type="noConversion"/>
  </si>
  <si>
    <t>회의비</t>
    <phoneticPr fontId="2" type="noConversion"/>
  </si>
  <si>
    <t>○ 총회비</t>
    <phoneticPr fontId="2" type="noConversion"/>
  </si>
  <si>
    <t>- 교통비</t>
    <phoneticPr fontId="2" type="noConversion"/>
  </si>
  <si>
    <t>○ 이사회의비</t>
    <phoneticPr fontId="2" type="noConversion"/>
  </si>
  <si>
    <t>○ 감사비</t>
    <phoneticPr fontId="2" type="noConversion"/>
  </si>
  <si>
    <t>- 법인정기감사비</t>
    <phoneticPr fontId="2" type="noConversion"/>
  </si>
  <si>
    <t>- 기타감사 및 조사비</t>
    <phoneticPr fontId="2" type="noConversion"/>
  </si>
  <si>
    <t>○ 기타회의비</t>
    <phoneticPr fontId="2" type="noConversion"/>
  </si>
  <si>
    <t>운영비</t>
    <phoneticPr fontId="2" type="noConversion"/>
  </si>
  <si>
    <t>여비</t>
    <phoneticPr fontId="2" type="noConversion"/>
  </si>
  <si>
    <t>○ 국내여비</t>
    <phoneticPr fontId="2" type="noConversion"/>
  </si>
  <si>
    <t>○ 국외여비</t>
    <phoneticPr fontId="2" type="noConversion"/>
  </si>
  <si>
    <t>수용비 및 수수료</t>
    <phoneticPr fontId="2" type="noConversion"/>
  </si>
  <si>
    <t>○ 집기 및 소모품구입비</t>
    <phoneticPr fontId="2" type="noConversion"/>
  </si>
  <si>
    <t>○ 사무용품구입비</t>
    <phoneticPr fontId="2" type="noConversion"/>
  </si>
  <si>
    <t>○ 인쇄비</t>
    <phoneticPr fontId="2" type="noConversion"/>
  </si>
  <si>
    <t>○ 노무법인 자문수수료</t>
    <phoneticPr fontId="2" type="noConversion"/>
  </si>
  <si>
    <t>○ 행정서류발급수수료</t>
    <phoneticPr fontId="2" type="noConversion"/>
  </si>
  <si>
    <t>○ 법인기장수수료</t>
    <phoneticPr fontId="2" type="noConversion"/>
  </si>
  <si>
    <t>○ 법인세신고 및 결산조정수수료</t>
    <phoneticPr fontId="2" type="noConversion"/>
  </si>
  <si>
    <t>○ 법인등기비용</t>
    <phoneticPr fontId="2" type="noConversion"/>
  </si>
  <si>
    <t>○ 이룸센터주차쿠폰</t>
    <phoneticPr fontId="2" type="noConversion"/>
  </si>
  <si>
    <t>○ 생수비</t>
    <phoneticPr fontId="2" type="noConversion"/>
  </si>
  <si>
    <t>공공요금</t>
    <phoneticPr fontId="2" type="noConversion"/>
  </si>
  <si>
    <t>○ 전화요금</t>
    <phoneticPr fontId="2" type="noConversion"/>
  </si>
  <si>
    <t>○ 우편요금</t>
    <phoneticPr fontId="2" type="noConversion"/>
  </si>
  <si>
    <t>제세공과금</t>
    <phoneticPr fontId="2" type="noConversion"/>
  </si>
  <si>
    <t>○ 자동차세</t>
    <phoneticPr fontId="2" type="noConversion"/>
  </si>
  <si>
    <t>○ 차량보험료</t>
    <phoneticPr fontId="2" type="noConversion"/>
  </si>
  <si>
    <t>○ 정기간행물면허세</t>
    <phoneticPr fontId="2" type="noConversion"/>
  </si>
  <si>
    <t>○ 법인재산세</t>
    <phoneticPr fontId="2" type="noConversion"/>
  </si>
  <si>
    <t>○ 이행보증보험료</t>
    <phoneticPr fontId="2" type="noConversion"/>
  </si>
  <si>
    <t>차량비</t>
    <phoneticPr fontId="2" type="noConversion"/>
  </si>
  <si>
    <t>○ 차량유류비</t>
    <phoneticPr fontId="2" type="noConversion"/>
  </si>
  <si>
    <t>○ 차량유지비</t>
    <phoneticPr fontId="2" type="noConversion"/>
  </si>
  <si>
    <t>재산조성비</t>
    <phoneticPr fontId="2" type="noConversion"/>
  </si>
  <si>
    <t>시설비</t>
    <phoneticPr fontId="2" type="noConversion"/>
  </si>
  <si>
    <t>자산취득비</t>
    <phoneticPr fontId="2" type="noConversion"/>
  </si>
  <si>
    <t>시설장비유지보수비</t>
    <phoneticPr fontId="2" type="noConversion"/>
  </si>
  <si>
    <t>○ 시설비</t>
    <phoneticPr fontId="2" type="noConversion"/>
  </si>
  <si>
    <t>○ 비품구입비</t>
    <phoneticPr fontId="2" type="noConversion"/>
  </si>
  <si>
    <t>○ 건물유지보수비</t>
    <phoneticPr fontId="2" type="noConversion"/>
  </si>
  <si>
    <t>○ 비품유지보수비</t>
    <phoneticPr fontId="2" type="noConversion"/>
  </si>
  <si>
    <t>○ 프로그램유지보수비</t>
    <phoneticPr fontId="2" type="noConversion"/>
  </si>
  <si>
    <t>사업비</t>
    <phoneticPr fontId="2" type="noConversion"/>
  </si>
  <si>
    <t>장애인의날 기념행사비</t>
    <phoneticPr fontId="2" type="noConversion"/>
  </si>
  <si>
    <t>홍보사업비</t>
    <phoneticPr fontId="2" type="noConversion"/>
  </si>
  <si>
    <t>지원금</t>
    <phoneticPr fontId="2" type="noConversion"/>
  </si>
  <si>
    <t>○ 기타 지부지원금</t>
    <phoneticPr fontId="2" type="noConversion"/>
  </si>
  <si>
    <t>점자도서관 운영사업비</t>
    <phoneticPr fontId="2" type="noConversion"/>
  </si>
  <si>
    <t>웹접근성평가센터 운영사업비</t>
    <phoneticPr fontId="2" type="noConversion"/>
  </si>
  <si>
    <t>후원회 운영사업</t>
    <phoneticPr fontId="2" type="noConversion"/>
  </si>
  <si>
    <t>기타사업비</t>
    <phoneticPr fontId="2" type="noConversion"/>
  </si>
  <si>
    <t>○ 장애인의날 기념행사</t>
    <phoneticPr fontId="2" type="noConversion"/>
  </si>
  <si>
    <t>전출금</t>
    <phoneticPr fontId="2" type="noConversion"/>
  </si>
  <si>
    <t>○ 시각장애인스포츠연맹</t>
    <phoneticPr fontId="2" type="noConversion"/>
  </si>
  <si>
    <t>기타후생경비</t>
    <phoneticPr fontId="2" type="noConversion"/>
  </si>
  <si>
    <t>기타운영비</t>
    <phoneticPr fontId="2" type="noConversion"/>
  </si>
  <si>
    <t>사회보험부담비용</t>
    <phoneticPr fontId="2" type="noConversion"/>
  </si>
  <si>
    <t>○ 법인운영보조금</t>
    <phoneticPr fontId="2" type="noConversion"/>
  </si>
  <si>
    <t>○ 시각보조시설중앙지원센터 운영보조금</t>
    <phoneticPr fontId="2" type="noConversion"/>
  </si>
  <si>
    <t>계</t>
    <phoneticPr fontId="2" type="noConversion"/>
  </si>
  <si>
    <t>후원금수입</t>
    <phoneticPr fontId="2" type="noConversion"/>
  </si>
  <si>
    <t>○ 후원금수입</t>
    <phoneticPr fontId="2" type="noConversion"/>
  </si>
  <si>
    <t>사업수입</t>
    <phoneticPr fontId="2" type="noConversion"/>
  </si>
  <si>
    <t>○ 교육연수사업수입</t>
    <phoneticPr fontId="2" type="noConversion"/>
  </si>
  <si>
    <t>- 보행지도사양성사업수입</t>
    <phoneticPr fontId="2" type="noConversion"/>
  </si>
  <si>
    <t>- 점역교정사양성사업수입</t>
    <phoneticPr fontId="2" type="noConversion"/>
  </si>
  <si>
    <t>○ 편의시설설치사업수입</t>
    <phoneticPr fontId="2" type="noConversion"/>
  </si>
  <si>
    <t>○ 시각장애인관련자료도서제작보급수입</t>
    <phoneticPr fontId="2" type="noConversion"/>
  </si>
  <si>
    <t>○ 녹음도서제작보급수입</t>
    <phoneticPr fontId="2" type="noConversion"/>
  </si>
  <si>
    <t>○ 화면해설방송물제작수입</t>
    <phoneticPr fontId="2" type="noConversion"/>
  </si>
  <si>
    <t>○ 웹접근성평가센터 운영수입</t>
    <phoneticPr fontId="2" type="noConversion"/>
  </si>
  <si>
    <t>잡수입</t>
    <phoneticPr fontId="2" type="noConversion"/>
  </si>
  <si>
    <t>○ 기타잡수입</t>
    <phoneticPr fontId="2" type="noConversion"/>
  </si>
  <si>
    <t>○ 예금이자수입</t>
    <phoneticPr fontId="2" type="noConversion"/>
  </si>
  <si>
    <t>전년도
이월금</t>
    <phoneticPr fontId="2" type="noConversion"/>
  </si>
  <si>
    <t>○ 전년도 이월금</t>
    <phoneticPr fontId="2" type="noConversion"/>
  </si>
  <si>
    <t>총계</t>
    <phoneticPr fontId="2" type="noConversion"/>
  </si>
  <si>
    <t>○ 계약직</t>
    <phoneticPr fontId="2" type="noConversion"/>
  </si>
  <si>
    <t>회비수입</t>
    <phoneticPr fontId="2" type="noConversion"/>
  </si>
  <si>
    <t>○ 퇴직적립금</t>
    <phoneticPr fontId="2" type="noConversion"/>
  </si>
  <si>
    <t>/</t>
    <phoneticPr fontId="2" type="noConversion"/>
  </si>
  <si>
    <t>퇴직적립금</t>
    <phoneticPr fontId="2" type="noConversion"/>
  </si>
  <si>
    <t>- 공기청정기렌탈료</t>
    <phoneticPr fontId="2" type="noConversion"/>
  </si>
  <si>
    <t>- 비품유지보수비</t>
    <phoneticPr fontId="2" type="noConversion"/>
  </si>
  <si>
    <t>행사사업비</t>
    <phoneticPr fontId="2" type="noConversion"/>
  </si>
  <si>
    <t>○ 회장 직책보조비</t>
    <phoneticPr fontId="2" type="noConversion"/>
  </si>
  <si>
    <t>계</t>
    <phoneticPr fontId="2" type="noConversion"/>
  </si>
  <si>
    <t>법인국고보조사업비</t>
    <phoneticPr fontId="2" type="noConversion"/>
  </si>
  <si>
    <t>시각보조중앙지원센터 운영사업비</t>
    <phoneticPr fontId="2" type="noConversion"/>
  </si>
  <si>
    <t>계</t>
    <phoneticPr fontId="2" type="noConversion"/>
  </si>
  <si>
    <t>웹및모바일접근성평가사업</t>
    <phoneticPr fontId="2" type="noConversion"/>
  </si>
  <si>
    <t>직원직무교육사업</t>
    <phoneticPr fontId="2" type="noConversion"/>
  </si>
  <si>
    <t>○ 외부 강사료</t>
    <phoneticPr fontId="2" type="noConversion"/>
  </si>
  <si>
    <t>○ 장소 임대료</t>
    <phoneticPr fontId="2" type="noConversion"/>
  </si>
  <si>
    <t>○ 임대보증금</t>
    <phoneticPr fontId="2" type="noConversion"/>
  </si>
  <si>
    <t>기타행사사업비</t>
    <phoneticPr fontId="2" type="noConversion"/>
  </si>
  <si>
    <t>○ 기타행사사업비</t>
    <phoneticPr fontId="2" type="noConversion"/>
  </si>
  <si>
    <t>과년도지출</t>
    <phoneticPr fontId="2" type="noConversion"/>
  </si>
  <si>
    <t>- 법인정기감사 식비 및 다과비</t>
    <phoneticPr fontId="2" type="noConversion"/>
  </si>
  <si>
    <t>○ 직원송년회 식비</t>
    <phoneticPr fontId="2" type="noConversion"/>
  </si>
  <si>
    <t>○ 팀운영비</t>
    <phoneticPr fontId="2" type="noConversion"/>
  </si>
  <si>
    <t>○ 직원명절선물구입비</t>
    <phoneticPr fontId="2" type="noConversion"/>
  </si>
  <si>
    <t>착한도서관프로젝트 행사사업</t>
    <phoneticPr fontId="2" type="noConversion"/>
  </si>
  <si>
    <t>계</t>
    <phoneticPr fontId="2" type="noConversion"/>
  </si>
  <si>
    <t>○ 장애인단체총연맹회비</t>
    <phoneticPr fontId="2" type="noConversion"/>
  </si>
  <si>
    <t>○ 인지세</t>
    <phoneticPr fontId="2" type="noConversion"/>
  </si>
  <si>
    <t>○ 성음회운영회비</t>
    <phoneticPr fontId="2" type="noConversion"/>
  </si>
  <si>
    <t>계</t>
    <phoneticPr fontId="2" type="noConversion"/>
  </si>
  <si>
    <t>○ 곰두리체육센터</t>
    <phoneticPr fontId="2" type="noConversion"/>
  </si>
  <si>
    <t>○ 10년 장기근속자</t>
    <phoneticPr fontId="2" type="noConversion"/>
  </si>
  <si>
    <t>- 장소대관료</t>
    <phoneticPr fontId="2" type="noConversion"/>
  </si>
  <si>
    <t>- 식대</t>
    <phoneticPr fontId="2" type="noConversion"/>
  </si>
  <si>
    <t>- 교통비</t>
    <phoneticPr fontId="2" type="noConversion"/>
  </si>
  <si>
    <t>- 법인정기감사비(공인회계사)</t>
    <phoneticPr fontId="2" type="noConversion"/>
  </si>
  <si>
    <t>- 식대</t>
    <phoneticPr fontId="2" type="noConversion"/>
  </si>
  <si>
    <t>- 장소대관료</t>
    <phoneticPr fontId="2" type="noConversion"/>
  </si>
  <si>
    <t>○ 법인사무실 임대 및 매입 중개수수료</t>
    <phoneticPr fontId="2" type="noConversion"/>
  </si>
  <si>
    <t>○ 한국시각장애인도서관협의회 연회비</t>
    <phoneticPr fontId="2" type="noConversion"/>
  </si>
  <si>
    <t>○ 기타운영비</t>
    <phoneticPr fontId="2" type="noConversion"/>
  </si>
  <si>
    <t>- 근태기록기 사용료</t>
    <phoneticPr fontId="2" type="noConversion"/>
  </si>
  <si>
    <t>○ 흰지팡이의날 지원금</t>
    <phoneticPr fontId="2" type="noConversion"/>
  </si>
  <si>
    <t>○ 가정의달 지부지원금</t>
    <phoneticPr fontId="2" type="noConversion"/>
  </si>
  <si>
    <t>대여금</t>
    <phoneticPr fontId="2" type="noConversion"/>
  </si>
  <si>
    <t>-인건비</t>
    <phoneticPr fontId="2" type="noConversion"/>
  </si>
  <si>
    <t>-운영비</t>
    <phoneticPr fontId="2" type="noConversion"/>
  </si>
  <si>
    <t>-사업비</t>
    <phoneticPr fontId="2" type="noConversion"/>
  </si>
  <si>
    <t>시각장애인국제협력사업</t>
    <phoneticPr fontId="2" type="noConversion"/>
  </si>
  <si>
    <t>시청각장애인영화관람지원사업</t>
    <phoneticPr fontId="2" type="noConversion"/>
  </si>
  <si>
    <t>편의시설설치사업비</t>
    <phoneticPr fontId="2" type="noConversion"/>
  </si>
  <si>
    <t>○ 회비수입(30,000원*45명*12월)</t>
    <phoneticPr fontId="2" type="noConversion"/>
  </si>
  <si>
    <t>계</t>
    <phoneticPr fontId="2" type="noConversion"/>
  </si>
  <si>
    <t>○ 직원 연수비</t>
    <phoneticPr fontId="2" type="noConversion"/>
  </si>
  <si>
    <t>○ 점자도서보급 및 점자홍보물인쇄수입</t>
    <phoneticPr fontId="2" type="noConversion"/>
  </si>
  <si>
    <t>○ 연수회참가비수입</t>
    <phoneticPr fontId="2" type="noConversion"/>
  </si>
  <si>
    <t>○ 학습지원센터</t>
    <phoneticPr fontId="2" type="noConversion"/>
  </si>
  <si>
    <t>중도시각장애인 재활지원센터</t>
    <phoneticPr fontId="2" type="noConversion"/>
  </si>
  <si>
    <t>○ 중도시각장애인 재활지원 운영보조금</t>
    <phoneticPr fontId="2" type="noConversion"/>
  </si>
  <si>
    <t>○ 고용장려금 지원금</t>
    <phoneticPr fontId="2" type="noConversion"/>
  </si>
  <si>
    <t>○ 착한도서관프로젝트사업 지원금</t>
    <phoneticPr fontId="2" type="noConversion"/>
  </si>
  <si>
    <t>국고보조금</t>
    <phoneticPr fontId="2" type="noConversion"/>
  </si>
  <si>
    <t>기타보조금</t>
    <phoneticPr fontId="2" type="noConversion"/>
  </si>
  <si>
    <t>보조금수입</t>
  </si>
  <si>
    <t>보조금수입</t>
    <phoneticPr fontId="2" type="noConversion"/>
  </si>
  <si>
    <t>1.3%</t>
    <phoneticPr fontId="2" type="noConversion"/>
  </si>
  <si>
    <t>6.44/1000</t>
    <phoneticPr fontId="2" type="noConversion"/>
  </si>
  <si>
    <t>○ 한국사회복지협의회비</t>
    <phoneticPr fontId="2" type="noConversion"/>
  </si>
  <si>
    <t>○ 미디어접근센터 관리비</t>
    <phoneticPr fontId="2" type="noConversion"/>
  </si>
  <si>
    <t>○ 부가가치세</t>
    <phoneticPr fontId="2" type="noConversion"/>
  </si>
  <si>
    <t>예비비 및 기타</t>
    <phoneticPr fontId="2" type="noConversion"/>
  </si>
  <si>
    <t>예비비</t>
    <phoneticPr fontId="2" type="noConversion"/>
  </si>
  <si>
    <t>반환금</t>
    <phoneticPr fontId="2" type="noConversion"/>
  </si>
  <si>
    <t>계</t>
    <phoneticPr fontId="2" type="noConversion"/>
  </si>
  <si>
    <t>○ 퇴직적립금(육아휴직자)</t>
    <phoneticPr fontId="2" type="noConversion"/>
  </si>
  <si>
    <t>○ 직무평가수당</t>
    <phoneticPr fontId="2" type="noConversion"/>
  </si>
  <si>
    <t>인식개선사업</t>
    <phoneticPr fontId="2" type="noConversion"/>
  </si>
  <si>
    <t>(체험,명함,흰지팡이)</t>
    <phoneticPr fontId="2" type="noConversion"/>
  </si>
  <si>
    <t>재활전문가 양성사업</t>
    <phoneticPr fontId="2" type="noConversion"/>
  </si>
  <si>
    <t>(점역교정사,보행지도사)</t>
    <phoneticPr fontId="2" type="noConversion"/>
  </si>
  <si>
    <t>정보제공간행물 제작사업</t>
    <phoneticPr fontId="2" type="noConversion"/>
  </si>
  <si>
    <t>(브레일타임즈,손보세)</t>
    <phoneticPr fontId="2" type="noConversion"/>
  </si>
  <si>
    <t>역량강화사업</t>
    <phoneticPr fontId="2" type="noConversion"/>
  </si>
  <si>
    <t>(순회재활,시각장애인종사자,여성지도자,국제사업)</t>
    <phoneticPr fontId="2" type="noConversion"/>
  </si>
  <si>
    <r>
      <t xml:space="preserve">○ </t>
    </r>
    <r>
      <rPr>
        <sz val="11"/>
        <rFont val="휴먼명조"/>
        <family val="3"/>
        <charset val="129"/>
      </rPr>
      <t xml:space="preserve">WBU </t>
    </r>
    <r>
      <rPr>
        <sz val="11"/>
        <rFont val="맑은 고딕"/>
        <family val="3"/>
        <charset val="129"/>
        <scheme val="minor"/>
      </rPr>
      <t>회비(</t>
    </r>
    <r>
      <rPr>
        <sz val="11"/>
        <rFont val="휴먼명조"/>
        <family val="3"/>
        <charset val="129"/>
      </rPr>
      <t>$12,000)</t>
    </r>
    <phoneticPr fontId="2" type="noConversion"/>
  </si>
  <si>
    <t>○ IBSA 회비(EURO 750)</t>
    <phoneticPr fontId="2" type="noConversion"/>
  </si>
  <si>
    <t>지원금수입</t>
    <phoneticPr fontId="2" type="noConversion"/>
  </si>
  <si>
    <t>○ 한국웹접근성평가센터 지원금</t>
    <phoneticPr fontId="2" type="noConversion"/>
  </si>
  <si>
    <t>○ 장애인공동생활가정(그룹홈)</t>
    <phoneticPr fontId="2" type="noConversion"/>
  </si>
  <si>
    <t>=</t>
    <phoneticPr fontId="2" type="noConversion"/>
  </si>
  <si>
    <t>*</t>
    <phoneticPr fontId="2" type="noConversion"/>
  </si>
  <si>
    <t>○ 계약직</t>
    <phoneticPr fontId="2" type="noConversion"/>
  </si>
  <si>
    <t>○2급 18/19호봉</t>
    <phoneticPr fontId="2" type="noConversion"/>
  </si>
  <si>
    <t>3.035%</t>
    <phoneticPr fontId="2" type="noConversion"/>
  </si>
  <si>
    <t>6,000*20명*3시간*3일*3주*12월</t>
    <phoneticPr fontId="2" type="noConversion"/>
  </si>
  <si>
    <t>○ 연합회장상시상비</t>
    <phoneticPr fontId="2" type="noConversion"/>
  </si>
  <si>
    <t>○ 주차비</t>
    <phoneticPr fontId="2" type="noConversion"/>
  </si>
  <si>
    <t>○ 정수기소독비</t>
    <phoneticPr fontId="2" type="noConversion"/>
  </si>
  <si>
    <t>○ 퇴직연금수수료</t>
    <phoneticPr fontId="2" type="noConversion"/>
  </si>
  <si>
    <t>○ 하이패스 수수료</t>
    <phoneticPr fontId="2" type="noConversion"/>
  </si>
  <si>
    <t>○ 임원 식대</t>
    <phoneticPr fontId="2" type="noConversion"/>
  </si>
  <si>
    <t>○ 점자의날 행사사업비</t>
    <phoneticPr fontId="2" type="noConversion"/>
  </si>
  <si>
    <t>점자의날 행사사업비</t>
    <phoneticPr fontId="2" type="noConversion"/>
  </si>
  <si>
    <t>교통보행사업비</t>
    <phoneticPr fontId="2" type="noConversion"/>
  </si>
  <si>
    <t>○ 편의시설설치사업</t>
    <phoneticPr fontId="2" type="noConversion"/>
  </si>
  <si>
    <t>국민행복표준화사업비</t>
    <phoneticPr fontId="2" type="noConversion"/>
  </si>
  <si>
    <t>계</t>
    <phoneticPr fontId="2" type="noConversion"/>
  </si>
  <si>
    <t>○ 국민행복표준화사업</t>
    <phoneticPr fontId="2" type="noConversion"/>
  </si>
  <si>
    <t>감성기반사용자맞춤형 UI/UX방송시스템</t>
    <phoneticPr fontId="2" type="noConversion"/>
  </si>
  <si>
    <t>○ 감성기반사용자맞춤형 UI/UX방송시스템사업</t>
    <phoneticPr fontId="2" type="noConversion"/>
  </si>
  <si>
    <t>○ 교통보행사업</t>
    <phoneticPr fontId="2" type="noConversion"/>
  </si>
  <si>
    <t>○ 대한장애인골볼협회</t>
    <phoneticPr fontId="2" type="noConversion"/>
  </si>
  <si>
    <t>○ 점자도서관(구비)</t>
    <phoneticPr fontId="2" type="noConversion"/>
  </si>
  <si>
    <t>○ 점자도서관(시비)</t>
    <phoneticPr fontId="2" type="noConversion"/>
  </si>
  <si>
    <t>○ WBUAP마사지위원회 회비($50)</t>
    <phoneticPr fontId="2" type="noConversion"/>
  </si>
  <si>
    <t>○ 시청각장애인영화관람지원사업</t>
    <phoneticPr fontId="2" type="noConversion"/>
  </si>
  <si>
    <t>계</t>
    <phoneticPr fontId="2" type="noConversion"/>
  </si>
  <si>
    <t>(신규)산업기술혁신사업</t>
    <phoneticPr fontId="2" type="noConversion"/>
  </si>
  <si>
    <t>15' 예산 산출내역</t>
    <phoneticPr fontId="2" type="noConversion"/>
  </si>
  <si>
    <t>난치병 시각장애인 자선음악회 사업비</t>
    <phoneticPr fontId="2" type="noConversion"/>
  </si>
  <si>
    <t>15' 예산 산출내역</t>
    <phoneticPr fontId="2" type="noConversion"/>
  </si>
  <si>
    <t>- 해외 선진기관 연수</t>
    <phoneticPr fontId="2" type="noConversion"/>
  </si>
  <si>
    <t>○ 난치병 시각장애인 자선음악회 지부분담금</t>
    <phoneticPr fontId="2" type="noConversion"/>
  </si>
  <si>
    <t>○ 장애인의날 행사 지원금</t>
    <phoneticPr fontId="2" type="noConversion"/>
  </si>
  <si>
    <t>○조정수당</t>
    <phoneticPr fontId="2" type="noConversion"/>
  </si>
  <si>
    <t>○ 유엔장애인권리협약 NGO보고서 연대미납회비</t>
    <phoneticPr fontId="2" type="noConversion"/>
  </si>
  <si>
    <t xml:space="preserve"> </t>
    <phoneticPr fontId="2" type="noConversion"/>
  </si>
  <si>
    <t>*</t>
    <phoneticPr fontId="2" type="noConversion"/>
  </si>
  <si>
    <t>- 지부정기감사 출장비(식대포함)</t>
    <phoneticPr fontId="2" type="noConversion"/>
  </si>
  <si>
    <t>- 지부정기감사수당</t>
    <phoneticPr fontId="2" type="noConversion"/>
  </si>
  <si>
    <t>(신규)시각장애인관련도서출판사업</t>
    <phoneticPr fontId="2" type="noConversion"/>
  </si>
  <si>
    <t>○ 산업기술혁신사업(이은하)</t>
    <phoneticPr fontId="2" type="noConversion"/>
  </si>
  <si>
    <t>○ 시각장애인관련도서출판사업</t>
    <phoneticPr fontId="2" type="noConversion"/>
  </si>
  <si>
    <t>○ 기타잡비</t>
    <phoneticPr fontId="2" type="noConversion"/>
  </si>
  <si>
    <t>○ 착한도서관프로젝트 행사사업</t>
    <phoneticPr fontId="2" type="noConversion"/>
  </si>
  <si>
    <t>○ 난치병 시각장애인을 위한 자선음악회 본회 출연금</t>
    <phoneticPr fontId="2" type="noConversion"/>
  </si>
  <si>
    <t>관련기관 연회비</t>
    <phoneticPr fontId="2" type="noConversion"/>
  </si>
  <si>
    <t>사회교육사업(직원직무교육사업)</t>
    <phoneticPr fontId="2" type="noConversion"/>
  </si>
  <si>
    <t>○ 행복을 들려주는 도서관 운영사업비</t>
    <phoneticPr fontId="2" type="noConversion"/>
  </si>
  <si>
    <t>○ 해외선진기관연수</t>
    <phoneticPr fontId="2" type="noConversion"/>
  </si>
  <si>
    <t>해외선진기관연수</t>
    <phoneticPr fontId="2" type="noConversion"/>
  </si>
  <si>
    <t>녹음도서제작사업비</t>
    <phoneticPr fontId="2" type="noConversion"/>
  </si>
  <si>
    <t>○ 녹음도서제작사업</t>
    <phoneticPr fontId="2" type="noConversion"/>
  </si>
  <si>
    <t>○ 행복표준화사업수입</t>
    <phoneticPr fontId="2" type="noConversion"/>
  </si>
  <si>
    <t>○ 산업기술혁신사업수입</t>
    <phoneticPr fontId="2" type="noConversion"/>
  </si>
  <si>
    <t>홍보자료제작사업</t>
    <phoneticPr fontId="2" type="noConversion"/>
  </si>
  <si>
    <t>홈페이지리뉴얼비</t>
    <phoneticPr fontId="2" type="noConversion"/>
  </si>
  <si>
    <t>홍보용기념품제작비</t>
    <phoneticPr fontId="2" type="noConversion"/>
  </si>
  <si>
    <t>기타홍보사업</t>
    <phoneticPr fontId="2" type="noConversion"/>
  </si>
  <si>
    <t>○ 노원시각장애인복지관</t>
    <phoneticPr fontId="2" type="noConversion"/>
  </si>
  <si>
    <t>잡비</t>
    <phoneticPr fontId="2" type="noConversion"/>
  </si>
  <si>
    <t>잡비</t>
    <phoneticPr fontId="2" type="noConversion"/>
  </si>
  <si>
    <t>○ 시각장애인을 위한 화면해설그림동화 오디오북 제작사업 지원금</t>
    <phoneticPr fontId="2" type="noConversion"/>
  </si>
  <si>
    <t>○ 행복을 들려주는 도서관 운영지원사업 지원금</t>
    <phoneticPr fontId="2" type="noConversion"/>
  </si>
  <si>
    <t>○ 시각장애인을 위한 재난안전매뉴얼 제작보급 및 안전교육사업</t>
    <phoneticPr fontId="2" type="noConversion"/>
  </si>
  <si>
    <t>시각장애인을 위한 재난안전매뉴얼 제작보급 및 안전교육사업</t>
    <phoneticPr fontId="2" type="noConversion"/>
  </si>
  <si>
    <t>행복을 들려주는 도서관 운영사업</t>
    <phoneticPr fontId="2" type="noConversion"/>
  </si>
  <si>
    <t>○ 환경개선부담금</t>
    <phoneticPr fontId="2" type="noConversion"/>
  </si>
  <si>
    <t>○ 교통유발부담금</t>
    <phoneticPr fontId="2" type="noConversion"/>
  </si>
  <si>
    <t>○ 법인세 외</t>
    <phoneticPr fontId="2" type="noConversion"/>
  </si>
  <si>
    <t>○ 법인세</t>
    <phoneticPr fontId="2" type="noConversion"/>
  </si>
  <si>
    <t>시각장애인을 위한 화면해설 그림동화 오디오북 제작사업</t>
  </si>
  <si>
    <t>○ 시각장애인을 위한 화면해설 그림동화 오디오북 제작사업</t>
    <phoneticPr fontId="2" type="noConversion"/>
  </si>
  <si>
    <t>○ 대여금 상환</t>
    <phoneticPr fontId="2" type="noConversion"/>
  </si>
  <si>
    <t>(단위 : 천원)</t>
    <phoneticPr fontId="14" type="noConversion"/>
  </si>
  <si>
    <t>&lt;세입, 세출 총괄&gt;</t>
    <phoneticPr fontId="14" type="noConversion"/>
  </si>
  <si>
    <t>세          입</t>
  </si>
  <si>
    <t>세          출</t>
  </si>
  <si>
    <t>관</t>
    <phoneticPr fontId="14" type="noConversion"/>
  </si>
  <si>
    <t>항</t>
    <phoneticPr fontId="14" type="noConversion"/>
  </si>
  <si>
    <t>목</t>
    <phoneticPr fontId="14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</si>
  <si>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14" type="noConversion"/>
  </si>
  <si>
    <t>총계</t>
    <phoneticPr fontId="14" type="noConversion"/>
  </si>
  <si>
    <t>보조금수입</t>
    <phoneticPr fontId="14" type="noConversion"/>
  </si>
  <si>
    <t>사무비</t>
    <phoneticPr fontId="14" type="noConversion"/>
  </si>
  <si>
    <t>인건비</t>
    <phoneticPr fontId="14" type="noConversion"/>
  </si>
  <si>
    <t>급여 외</t>
    <phoneticPr fontId="14" type="noConversion"/>
  </si>
  <si>
    <t>후원금수입</t>
    <phoneticPr fontId="14" type="noConversion"/>
  </si>
  <si>
    <t>업무추진비</t>
    <phoneticPr fontId="14" type="noConversion"/>
  </si>
  <si>
    <t>기관운영비 외</t>
    <phoneticPr fontId="14" type="noConversion"/>
  </si>
  <si>
    <t>관리운영비</t>
    <phoneticPr fontId="14" type="noConversion"/>
  </si>
  <si>
    <t>여비 외</t>
    <phoneticPr fontId="2" type="noConversion"/>
  </si>
  <si>
    <t>지원금수입</t>
    <phoneticPr fontId="14" type="noConversion"/>
  </si>
  <si>
    <t>특수활동비</t>
    <phoneticPr fontId="14" type="noConversion"/>
  </si>
  <si>
    <t>특수활동비</t>
    <phoneticPr fontId="2" type="noConversion"/>
  </si>
  <si>
    <t>고용장려금</t>
    <phoneticPr fontId="14" type="noConversion"/>
  </si>
  <si>
    <t>재산조성비</t>
    <phoneticPr fontId="14" type="noConversion"/>
  </si>
  <si>
    <t>시설비</t>
    <phoneticPr fontId="14" type="noConversion"/>
  </si>
  <si>
    <t>기타지원금수입</t>
    <phoneticPr fontId="14" type="noConversion"/>
  </si>
  <si>
    <t>사업비</t>
    <phoneticPr fontId="14" type="noConversion"/>
  </si>
  <si>
    <t>회비수입</t>
    <phoneticPr fontId="14" type="noConversion"/>
  </si>
  <si>
    <t>임원회비수입</t>
    <phoneticPr fontId="14" type="noConversion"/>
  </si>
  <si>
    <t>전출금</t>
    <phoneticPr fontId="14" type="noConversion"/>
  </si>
  <si>
    <t>사업수입</t>
    <phoneticPr fontId="14" type="noConversion"/>
  </si>
  <si>
    <t>과년도지출</t>
    <phoneticPr fontId="2" type="noConversion"/>
  </si>
  <si>
    <t>잡수입</t>
    <phoneticPr fontId="14" type="noConversion"/>
  </si>
  <si>
    <t>상환금</t>
    <phoneticPr fontId="2" type="noConversion"/>
  </si>
  <si>
    <t>부채상환금</t>
    <phoneticPr fontId="2" type="noConversion"/>
  </si>
  <si>
    <t>원금상환금 외</t>
    <phoneticPr fontId="2" type="noConversion"/>
  </si>
  <si>
    <t>차입금</t>
    <phoneticPr fontId="2" type="noConversion"/>
  </si>
  <si>
    <t>잡지출</t>
    <phoneticPr fontId="14" type="noConversion"/>
  </si>
  <si>
    <t>재산수입</t>
    <phoneticPr fontId="2" type="noConversion"/>
  </si>
  <si>
    <t>예비비</t>
    <phoneticPr fontId="14" type="noConversion"/>
  </si>
  <si>
    <t>전년도이월금</t>
    <phoneticPr fontId="14" type="noConversion"/>
  </si>
  <si>
    <t>대여금</t>
    <phoneticPr fontId="2" type="noConversion"/>
  </si>
  <si>
    <t>지원금</t>
    <phoneticPr fontId="14" type="noConversion"/>
  </si>
  <si>
    <r>
      <t>2015년도 한국시각장애인연합회 세입. 세출 예산서</t>
    </r>
    <r>
      <rPr>
        <b/>
        <sz val="28"/>
        <color indexed="8"/>
        <rFont val="굴림"/>
        <family val="3"/>
        <charset val="129"/>
      </rPr>
      <t xml:space="preserve">         </t>
    </r>
    <phoneticPr fontId="14" type="noConversion"/>
  </si>
  <si>
    <t>2015년 예산</t>
    <phoneticPr fontId="2" type="noConversion"/>
  </si>
  <si>
    <t>2014년 예산</t>
    <phoneticPr fontId="14" type="noConversion"/>
  </si>
  <si>
    <t>보조금수입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</si>
</sst>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176" formatCode="#&quot;명&quot;"/>
    <numFmt numFmtId="177" formatCode="#&quot;월&quot;"/>
    <numFmt numFmtId="178" formatCode="#&quot;회&quot;"/>
    <numFmt numFmtId="179" formatCode="#&quot;대&quot;"/>
    <numFmt numFmtId="180" formatCode="#&quot;지부&quot;"/>
    <numFmt numFmtId="181" formatCode="#&quot;건&quot;"/>
    <numFmt numFmtId="182" formatCode="_-* #,##0_-;\-* #,##0_-;_-* &quot;-&quot;??_-;_-@_-"/>
    <numFmt numFmtId="183" formatCode="#&quot;개&quot;"/>
  </numFmts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휴먼명조"/>
      <family val="3"/>
      <charset val="129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휴먼명조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2"/>
      <name val="휴먼명조"/>
      <family val="3"/>
      <charset val="129"/>
    </font>
    <font>
      <b/>
      <sz val="9"/>
      <color indexed="81"/>
      <name val="돋움"/>
      <family val="3"/>
      <charset val="129"/>
    </font>
    <font>
      <b/>
      <u/>
      <sz val="28"/>
      <color indexed="8"/>
      <name val="굴림"/>
      <family val="3"/>
      <charset val="129"/>
    </font>
    <font>
      <b/>
      <sz val="28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b/>
      <sz val="14"/>
      <color indexed="8"/>
      <name val="돋움"/>
      <family val="3"/>
      <charset val="129"/>
    </font>
    <font>
      <sz val="14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91">
    <xf numFmtId="0" fontId="0" fillId="0" borderId="0" xfId="0">
      <alignment vertical="center"/>
    </xf>
    <xf numFmtId="0" fontId="0" fillId="0" borderId="0" xfId="0" quotePrefix="1" applyFill="1" applyBorder="1">
      <alignment vertical="center"/>
    </xf>
    <xf numFmtId="0" fontId="0" fillId="0" borderId="0" xfId="0" applyFill="1" applyBorder="1">
      <alignment vertical="center"/>
    </xf>
    <xf numFmtId="41" fontId="0" fillId="0" borderId="8" xfId="1" applyFont="1" applyFill="1" applyBorder="1">
      <alignment vertical="center"/>
    </xf>
    <xf numFmtId="0" fontId="0" fillId="0" borderId="5" xfId="0" quotePrefix="1" applyFill="1" applyBorder="1">
      <alignment vertical="center"/>
    </xf>
    <xf numFmtId="0" fontId="0" fillId="0" borderId="9" xfId="0" applyFill="1" applyBorder="1" applyAlignment="1">
      <alignment vertical="top"/>
    </xf>
    <xf numFmtId="0" fontId="0" fillId="0" borderId="13" xfId="0" applyFill="1" applyBorder="1">
      <alignment vertical="center"/>
    </xf>
    <xf numFmtId="0" fontId="0" fillId="0" borderId="14" xfId="0" applyFill="1" applyBorder="1">
      <alignment vertical="center"/>
    </xf>
    <xf numFmtId="41" fontId="0" fillId="0" borderId="14" xfId="1" applyFont="1" applyFill="1" applyBorder="1">
      <alignment vertical="center"/>
    </xf>
    <xf numFmtId="41" fontId="0" fillId="0" borderId="15" xfId="1" applyFont="1" applyFill="1" applyBorder="1">
      <alignment vertical="center"/>
    </xf>
    <xf numFmtId="41" fontId="0" fillId="0" borderId="9" xfId="0" applyNumberFormat="1" applyFill="1" applyBorder="1" applyAlignment="1">
      <alignment vertical="top"/>
    </xf>
    <xf numFmtId="0" fontId="0" fillId="0" borderId="3" xfId="0" applyFill="1" applyBorder="1">
      <alignment vertical="center"/>
    </xf>
    <xf numFmtId="41" fontId="0" fillId="0" borderId="3" xfId="1" applyFont="1" applyFill="1" applyBorder="1">
      <alignment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41" fontId="0" fillId="0" borderId="1" xfId="1" applyFont="1" applyFill="1" applyBorder="1">
      <alignment vertical="center"/>
    </xf>
    <xf numFmtId="0" fontId="0" fillId="0" borderId="1" xfId="0" quotePrefix="1" applyFill="1" applyBorder="1" applyAlignment="1">
      <alignment horizontal="center" vertical="center"/>
    </xf>
    <xf numFmtId="176" fontId="0" fillId="0" borderId="1" xfId="0" applyNumberFormat="1" applyFill="1" applyBorder="1">
      <alignment vertical="center"/>
    </xf>
    <xf numFmtId="177" fontId="0" fillId="0" borderId="1" xfId="0" applyNumberFormat="1" applyFill="1" applyBorder="1" applyAlignment="1">
      <alignment horizontal="right" vertical="center"/>
    </xf>
    <xf numFmtId="0" fontId="0" fillId="0" borderId="3" xfId="0" quotePrefix="1" applyFill="1" applyBorder="1" applyAlignment="1">
      <alignment horizontal="center" vertical="center"/>
    </xf>
    <xf numFmtId="41" fontId="0" fillId="0" borderId="4" xfId="1" applyFont="1" applyFill="1" applyBorder="1">
      <alignment vertical="center"/>
    </xf>
    <xf numFmtId="176" fontId="0" fillId="0" borderId="1" xfId="0" quotePrefix="1" applyNumberFormat="1" applyFill="1" applyBorder="1" applyAlignment="1">
      <alignment horizontal="center" vertical="center"/>
    </xf>
    <xf numFmtId="176" fontId="0" fillId="0" borderId="3" xfId="0" applyNumberFormat="1" applyFill="1" applyBorder="1">
      <alignment vertical="center"/>
    </xf>
    <xf numFmtId="177" fontId="0" fillId="0" borderId="3" xfId="0" applyNumberFormat="1" applyFill="1" applyBorder="1">
      <alignment vertical="center"/>
    </xf>
    <xf numFmtId="177" fontId="0" fillId="0" borderId="0" xfId="0" applyNumberFormat="1" applyFill="1" applyBorder="1" applyAlignment="1">
      <alignment horizontal="right" vertical="center"/>
    </xf>
    <xf numFmtId="0" fontId="0" fillId="0" borderId="2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7" xfId="0" applyFill="1" applyBorder="1">
      <alignment vertical="center"/>
    </xf>
    <xf numFmtId="178" fontId="0" fillId="0" borderId="3" xfId="0" applyNumberFormat="1" applyFill="1" applyBorder="1">
      <alignment vertical="center"/>
    </xf>
    <xf numFmtId="179" fontId="0" fillId="0" borderId="0" xfId="0" applyNumberFormat="1" applyFill="1" applyBorder="1">
      <alignment vertical="center"/>
    </xf>
    <xf numFmtId="177" fontId="0" fillId="0" borderId="14" xfId="0" applyNumberFormat="1" applyFill="1" applyBorder="1" applyAlignment="1">
      <alignment horizontal="right" vertical="center"/>
    </xf>
    <xf numFmtId="0" fontId="0" fillId="0" borderId="14" xfId="0" quotePrefix="1" applyFill="1" applyBorder="1" applyAlignment="1">
      <alignment horizontal="center" vertical="center"/>
    </xf>
    <xf numFmtId="41" fontId="0" fillId="0" borderId="0" xfId="1" applyFont="1" applyFill="1">
      <alignment vertical="center"/>
    </xf>
    <xf numFmtId="177" fontId="0" fillId="0" borderId="3" xfId="0" applyNumberFormat="1" applyFill="1" applyBorder="1" applyAlignment="1">
      <alignment horizontal="right" vertical="center"/>
    </xf>
    <xf numFmtId="0" fontId="0" fillId="0" borderId="2" xfId="0" quotePrefix="1" applyFill="1" applyBorder="1">
      <alignment vertical="center"/>
    </xf>
    <xf numFmtId="180" fontId="0" fillId="0" borderId="0" xfId="0" applyNumberFormat="1" applyFill="1" applyBorder="1">
      <alignment vertical="center"/>
    </xf>
    <xf numFmtId="0" fontId="0" fillId="0" borderId="0" xfId="0" applyFill="1" applyAlignment="1">
      <alignment vertical="top"/>
    </xf>
    <xf numFmtId="41" fontId="0" fillId="0" borderId="10" xfId="0" applyNumberFormat="1" applyFill="1" applyBorder="1" applyAlignment="1">
      <alignment vertical="top"/>
    </xf>
    <xf numFmtId="41" fontId="0" fillId="0" borderId="11" xfId="0" applyNumberFormat="1" applyFill="1" applyBorder="1" applyAlignment="1">
      <alignment vertical="top"/>
    </xf>
    <xf numFmtId="181" fontId="0" fillId="0" borderId="3" xfId="0" applyNumberFormat="1" applyFill="1" applyBorder="1">
      <alignment vertical="center"/>
    </xf>
    <xf numFmtId="41" fontId="0" fillId="0" borderId="2" xfId="0" applyNumberFormat="1" applyFill="1" applyBorder="1" applyAlignment="1">
      <alignment vertical="top"/>
    </xf>
    <xf numFmtId="41" fontId="0" fillId="0" borderId="7" xfId="0" applyNumberFormat="1" applyFill="1" applyBorder="1" applyAlignment="1">
      <alignment vertical="top"/>
    </xf>
    <xf numFmtId="0" fontId="0" fillId="0" borderId="7" xfId="0" quotePrefix="1" applyFill="1" applyBorder="1">
      <alignment vertical="center"/>
    </xf>
    <xf numFmtId="41" fontId="0" fillId="0" borderId="12" xfId="0" applyNumberFormat="1" applyFill="1" applyBorder="1" applyAlignment="1">
      <alignment vertical="top"/>
    </xf>
    <xf numFmtId="41" fontId="0" fillId="0" borderId="5" xfId="0" applyNumberFormat="1" applyFill="1" applyBorder="1" applyAlignment="1">
      <alignment vertical="top"/>
    </xf>
    <xf numFmtId="3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1" fontId="0" fillId="0" borderId="6" xfId="1" applyFont="1" applyFill="1" applyBorder="1">
      <alignment vertical="center"/>
    </xf>
    <xf numFmtId="0" fontId="0" fillId="0" borderId="0" xfId="0">
      <alignment vertical="center"/>
    </xf>
    <xf numFmtId="0" fontId="0" fillId="0" borderId="0" xfId="0" quotePrefix="1" applyFill="1" applyBorder="1" applyAlignment="1">
      <alignment horizontal="center" vertical="center"/>
    </xf>
    <xf numFmtId="177" fontId="0" fillId="0" borderId="0" xfId="0" applyNumberFormat="1" applyFill="1" applyBorder="1">
      <alignment vertical="center"/>
    </xf>
    <xf numFmtId="176" fontId="0" fillId="0" borderId="0" xfId="0" applyNumberFormat="1" applyFill="1" applyBorder="1">
      <alignment vertical="center"/>
    </xf>
    <xf numFmtId="178" fontId="0" fillId="0" borderId="0" xfId="0" applyNumberFormat="1" applyFill="1" applyBorder="1">
      <alignment vertical="center"/>
    </xf>
    <xf numFmtId="41" fontId="0" fillId="0" borderId="0" xfId="1" applyFont="1" applyFill="1" applyBorder="1">
      <alignment vertical="center"/>
    </xf>
    <xf numFmtId="0" fontId="9" fillId="0" borderId="7" xfId="0" quotePrefix="1" applyFont="1" applyFill="1" applyBorder="1">
      <alignment vertical="center"/>
    </xf>
    <xf numFmtId="0" fontId="9" fillId="0" borderId="1" xfId="0" applyFont="1" applyFill="1" applyBorder="1">
      <alignment vertical="center"/>
    </xf>
    <xf numFmtId="3" fontId="10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/>
    </xf>
    <xf numFmtId="41" fontId="6" fillId="0" borderId="8" xfId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9" xfId="0" applyFill="1" applyBorder="1">
      <alignment vertical="center"/>
    </xf>
    <xf numFmtId="41" fontId="0" fillId="0" borderId="9" xfId="0" applyNumberFormat="1" applyFill="1" applyBorder="1">
      <alignment vertical="center"/>
    </xf>
    <xf numFmtId="182" fontId="0" fillId="0" borderId="9" xfId="0" applyNumberFormat="1" applyFill="1" applyBorder="1" applyAlignment="1">
      <alignment vertical="top"/>
    </xf>
    <xf numFmtId="41" fontId="5" fillId="0" borderId="15" xfId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/>
    </xf>
    <xf numFmtId="0" fontId="0" fillId="0" borderId="8" xfId="0" applyFill="1" applyBorder="1">
      <alignment vertical="center"/>
    </xf>
    <xf numFmtId="0" fontId="0" fillId="0" borderId="11" xfId="0" applyFill="1" applyBorder="1">
      <alignment vertical="center"/>
    </xf>
    <xf numFmtId="0" fontId="0" fillId="0" borderId="11" xfId="0" applyFill="1" applyBorder="1" applyAlignment="1">
      <alignment vertical="top"/>
    </xf>
    <xf numFmtId="0" fontId="0" fillId="0" borderId="10" xfId="0" applyFill="1" applyBorder="1" applyAlignment="1">
      <alignment vertical="top"/>
    </xf>
    <xf numFmtId="0" fontId="0" fillId="0" borderId="12" xfId="0" applyFill="1" applyBorder="1" applyAlignment="1">
      <alignment vertical="top"/>
    </xf>
    <xf numFmtId="0" fontId="0" fillId="0" borderId="10" xfId="0" applyFill="1" applyBorder="1">
      <alignment vertical="center"/>
    </xf>
    <xf numFmtId="0" fontId="0" fillId="0" borderId="5" xfId="0" applyFill="1" applyBorder="1" applyAlignment="1">
      <alignment vertical="top"/>
    </xf>
    <xf numFmtId="0" fontId="0" fillId="0" borderId="4" xfId="0" applyFill="1" applyBorder="1" applyAlignment="1">
      <alignment vertical="top"/>
    </xf>
    <xf numFmtId="0" fontId="0" fillId="0" borderId="12" xfId="0" applyFill="1" applyBorder="1" applyAlignment="1">
      <alignment vertical="center"/>
    </xf>
    <xf numFmtId="0" fontId="0" fillId="0" borderId="6" xfId="0" applyFill="1" applyBorder="1" applyAlignment="1">
      <alignment vertical="top"/>
    </xf>
    <xf numFmtId="0" fontId="0" fillId="0" borderId="12" xfId="0" applyFill="1" applyBorder="1" applyAlignment="1">
      <alignment horizontal="left" vertical="center"/>
    </xf>
    <xf numFmtId="0" fontId="0" fillId="0" borderId="8" xfId="0" applyFill="1" applyBorder="1" applyAlignment="1">
      <alignment vertical="top"/>
    </xf>
    <xf numFmtId="0" fontId="0" fillId="0" borderId="15" xfId="0" applyFill="1" applyBorder="1" applyAlignment="1">
      <alignment vertical="top"/>
    </xf>
    <xf numFmtId="0" fontId="0" fillId="0" borderId="12" xfId="0" applyFill="1" applyBorder="1">
      <alignment vertical="center"/>
    </xf>
    <xf numFmtId="0" fontId="0" fillId="0" borderId="3" xfId="0" applyFill="1" applyBorder="1" applyAlignment="1">
      <alignment vertical="top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0" fillId="0" borderId="0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5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2" xfId="0" applyFill="1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6" xfId="0" applyFill="1" applyBorder="1">
      <alignment vertical="center"/>
    </xf>
    <xf numFmtId="3" fontId="3" fillId="0" borderId="14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right" vertical="center"/>
    </xf>
    <xf numFmtId="176" fontId="0" fillId="0" borderId="14" xfId="0" applyNumberFormat="1" applyFill="1" applyBorder="1">
      <alignment vertical="center"/>
    </xf>
    <xf numFmtId="177" fontId="0" fillId="0" borderId="14" xfId="0" applyNumberFormat="1" applyFill="1" applyBorder="1">
      <alignment vertical="center"/>
    </xf>
    <xf numFmtId="178" fontId="0" fillId="0" borderId="14" xfId="0" applyNumberFormat="1" applyFill="1" applyBorder="1">
      <alignment vertical="center"/>
    </xf>
    <xf numFmtId="183" fontId="0" fillId="0" borderId="0" xfId="0" applyNumberFormat="1" applyFill="1" applyBorder="1">
      <alignment vertical="center"/>
    </xf>
    <xf numFmtId="41" fontId="0" fillId="0" borderId="9" xfId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left" vertical="top"/>
    </xf>
    <xf numFmtId="41" fontId="0" fillId="0" borderId="9" xfId="0" applyNumberFormat="1" applyFill="1" applyBorder="1" applyAlignment="1">
      <alignment horizontal="center" vertical="top"/>
    </xf>
    <xf numFmtId="0" fontId="0" fillId="0" borderId="9" xfId="0" applyFill="1" applyBorder="1" applyAlignment="1">
      <alignment horizontal="center" vertical="center"/>
    </xf>
    <xf numFmtId="41" fontId="0" fillId="0" borderId="10" xfId="0" applyNumberFormat="1" applyFill="1" applyBorder="1" applyAlignment="1">
      <alignment horizontal="center" vertical="top"/>
    </xf>
    <xf numFmtId="41" fontId="0" fillId="0" borderId="11" xfId="0" applyNumberFormat="1" applyFill="1" applyBorder="1" applyAlignment="1">
      <alignment horizontal="center" vertical="top"/>
    </xf>
    <xf numFmtId="41" fontId="0" fillId="0" borderId="12" xfId="0" applyNumberFormat="1" applyFill="1" applyBorder="1" applyAlignment="1">
      <alignment horizontal="center" vertical="top"/>
    </xf>
    <xf numFmtId="0" fontId="0" fillId="0" borderId="14" xfId="0" applyFill="1" applyBorder="1" applyAlignment="1">
      <alignment horizontal="center" vertical="center"/>
    </xf>
    <xf numFmtId="41" fontId="0" fillId="0" borderId="0" xfId="1" quotePrefix="1" applyFont="1" applyFill="1" applyBorder="1" applyAlignment="1">
      <alignment horizontal="center" vertical="center"/>
    </xf>
    <xf numFmtId="41" fontId="0" fillId="0" borderId="0" xfId="1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quotePrefix="1" applyFill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0" fillId="0" borderId="4" xfId="0" applyFill="1" applyBorder="1">
      <alignment vertical="center"/>
    </xf>
    <xf numFmtId="0" fontId="0" fillId="0" borderId="15" xfId="0" applyFill="1" applyBorder="1">
      <alignment vertical="center"/>
    </xf>
    <xf numFmtId="0" fontId="5" fillId="0" borderId="5" xfId="0" applyFont="1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41" fontId="0" fillId="0" borderId="9" xfId="1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41" fontId="0" fillId="0" borderId="10" xfId="1" applyFont="1" applyFill="1" applyBorder="1" applyAlignment="1">
      <alignment horizontal="center" vertical="center"/>
    </xf>
    <xf numFmtId="41" fontId="0" fillId="0" borderId="12" xfId="1" applyFont="1" applyFill="1" applyBorder="1" applyAlignment="1">
      <alignment horizontal="center" vertical="center"/>
    </xf>
    <xf numFmtId="41" fontId="0" fillId="0" borderId="11" xfId="1" applyFont="1" applyFill="1" applyBorder="1" applyAlignment="1">
      <alignment horizontal="center" vertical="center"/>
    </xf>
    <xf numFmtId="41" fontId="0" fillId="0" borderId="9" xfId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left" vertical="top"/>
    </xf>
    <xf numFmtId="41" fontId="0" fillId="0" borderId="13" xfId="0" applyNumberFormat="1" applyFill="1" applyBorder="1" applyAlignment="1">
      <alignment horizontal="center" vertical="top"/>
    </xf>
    <xf numFmtId="0" fontId="0" fillId="0" borderId="13" xfId="0" applyFill="1" applyBorder="1" applyAlignment="1">
      <alignment horizontal="center" vertical="top"/>
    </xf>
    <xf numFmtId="41" fontId="0" fillId="0" borderId="9" xfId="0" applyNumberFormat="1" applyFill="1" applyBorder="1" applyAlignment="1">
      <alignment horizontal="center" vertical="top"/>
    </xf>
    <xf numFmtId="0" fontId="0" fillId="0" borderId="9" xfId="0" applyFill="1" applyBorder="1" applyAlignment="1">
      <alignment horizontal="center" vertical="top"/>
    </xf>
    <xf numFmtId="41" fontId="0" fillId="0" borderId="10" xfId="0" applyNumberFormat="1" applyFill="1" applyBorder="1" applyAlignment="1">
      <alignment horizontal="center" vertical="top"/>
    </xf>
    <xf numFmtId="41" fontId="0" fillId="0" borderId="11" xfId="0" applyNumberFormat="1" applyFill="1" applyBorder="1" applyAlignment="1">
      <alignment horizontal="center" vertical="top"/>
    </xf>
    <xf numFmtId="41" fontId="0" fillId="0" borderId="2" xfId="0" applyNumberFormat="1" applyFill="1" applyBorder="1" applyAlignment="1">
      <alignment horizontal="center" vertical="top"/>
    </xf>
    <xf numFmtId="41" fontId="0" fillId="0" borderId="7" xfId="0" applyNumberFormat="1" applyFill="1" applyBorder="1" applyAlignment="1">
      <alignment horizontal="center" vertical="top"/>
    </xf>
    <xf numFmtId="41" fontId="0" fillId="0" borderId="12" xfId="0" applyNumberFormat="1" applyFill="1" applyBorder="1" applyAlignment="1">
      <alignment horizontal="center" vertical="top"/>
    </xf>
    <xf numFmtId="0" fontId="0" fillId="0" borderId="10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5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176" fontId="0" fillId="0" borderId="0" xfId="0" quotePrefix="1" applyNumberFormat="1" applyFill="1" applyBorder="1" applyAlignment="1">
      <alignment horizontal="center" vertical="center"/>
    </xf>
    <xf numFmtId="176" fontId="0" fillId="0" borderId="3" xfId="0" quotePrefix="1" applyNumberFormat="1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top"/>
    </xf>
    <xf numFmtId="0" fontId="0" fillId="0" borderId="12" xfId="0" applyFill="1" applyBorder="1" applyAlignment="1">
      <alignment horizontal="left" vertical="top"/>
    </xf>
    <xf numFmtId="0" fontId="0" fillId="0" borderId="11" xfId="0" applyFill="1" applyBorder="1" applyAlignment="1">
      <alignment horizontal="left" vertical="top"/>
    </xf>
    <xf numFmtId="41" fontId="0" fillId="0" borderId="0" xfId="1" quotePrefix="1" applyFont="1" applyFill="1" applyBorder="1" applyAlignment="1">
      <alignment horizontal="center" vertical="center"/>
    </xf>
    <xf numFmtId="41" fontId="0" fillId="0" borderId="0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41" fontId="0" fillId="0" borderId="4" xfId="0" applyNumberFormat="1" applyFill="1" applyBorder="1" applyAlignment="1">
      <alignment horizontal="center" vertical="top"/>
    </xf>
    <xf numFmtId="0" fontId="0" fillId="0" borderId="8" xfId="0" applyFill="1" applyBorder="1" applyAlignment="1">
      <alignment horizontal="center" vertical="top"/>
    </xf>
    <xf numFmtId="0" fontId="0" fillId="0" borderId="4" xfId="0" applyFill="1" applyBorder="1" applyAlignment="1">
      <alignment horizontal="left" vertical="top"/>
    </xf>
    <xf numFmtId="0" fontId="0" fillId="0" borderId="6" xfId="0" applyFill="1" applyBorder="1" applyAlignment="1">
      <alignment horizontal="left" vertical="top"/>
    </xf>
    <xf numFmtId="0" fontId="0" fillId="0" borderId="8" xfId="0" applyFill="1" applyBorder="1" applyAlignment="1">
      <alignment horizontal="left" vertical="top"/>
    </xf>
    <xf numFmtId="0" fontId="12" fillId="0" borderId="0" xfId="2" applyFont="1" applyAlignment="1">
      <alignment horizontal="center" vertical="center"/>
    </xf>
    <xf numFmtId="0" fontId="15" fillId="0" borderId="0" xfId="2" applyFont="1" applyBorder="1" applyAlignment="1">
      <alignment horizontal="right" vertical="center"/>
    </xf>
    <xf numFmtId="0" fontId="15" fillId="0" borderId="0" xfId="2" applyFont="1" applyBorder="1" applyAlignment="1">
      <alignment horizontal="left" vertical="center"/>
    </xf>
    <xf numFmtId="0" fontId="15" fillId="0" borderId="0" xfId="2" applyFont="1" applyBorder="1" applyAlignment="1">
      <alignment horizontal="right" vertical="center"/>
    </xf>
    <xf numFmtId="0" fontId="15" fillId="0" borderId="16" xfId="2" applyFont="1" applyBorder="1" applyAlignment="1">
      <alignment horizontal="center" vertical="center" wrapText="1"/>
    </xf>
    <xf numFmtId="0" fontId="15" fillId="0" borderId="17" xfId="2" applyFont="1" applyBorder="1" applyAlignment="1">
      <alignment horizontal="center" vertical="center" wrapText="1"/>
    </xf>
    <xf numFmtId="0" fontId="15" fillId="0" borderId="18" xfId="2" applyFont="1" applyBorder="1" applyAlignment="1">
      <alignment horizontal="center" vertical="center" wrapText="1"/>
    </xf>
    <xf numFmtId="0" fontId="16" fillId="0" borderId="19" xfId="2" applyFont="1" applyBorder="1" applyAlignment="1">
      <alignment horizontal="center" vertical="center"/>
    </xf>
    <xf numFmtId="0" fontId="16" fillId="0" borderId="9" xfId="2" applyFont="1" applyBorder="1" applyAlignment="1">
      <alignment horizontal="center" vertical="center"/>
    </xf>
    <xf numFmtId="41" fontId="16" fillId="0" borderId="9" xfId="3" applyFont="1" applyBorder="1" applyAlignment="1">
      <alignment horizontal="center" vertical="center"/>
    </xf>
    <xf numFmtId="41" fontId="15" fillId="0" borderId="9" xfId="3" applyFont="1" applyBorder="1" applyAlignment="1">
      <alignment horizontal="center" vertical="center" wrapText="1"/>
    </xf>
    <xf numFmtId="41" fontId="15" fillId="0" borderId="20" xfId="3" applyFont="1" applyBorder="1" applyAlignment="1">
      <alignment horizontal="center" vertical="center" wrapText="1"/>
    </xf>
    <xf numFmtId="0" fontId="16" fillId="0" borderId="19" xfId="2" applyFont="1" applyBorder="1" applyAlignment="1">
      <alignment horizontal="center" vertical="center"/>
    </xf>
    <xf numFmtId="0" fontId="16" fillId="0" borderId="9" xfId="2" applyFont="1" applyBorder="1" applyAlignment="1">
      <alignment horizontal="center" vertical="center"/>
    </xf>
    <xf numFmtId="41" fontId="16" fillId="0" borderId="9" xfId="3" applyFont="1" applyBorder="1">
      <alignment vertical="center"/>
    </xf>
    <xf numFmtId="41" fontId="16" fillId="0" borderId="20" xfId="3" applyFont="1" applyBorder="1">
      <alignment vertical="center"/>
    </xf>
    <xf numFmtId="0" fontId="18" fillId="0" borderId="19" xfId="2" applyFont="1" applyBorder="1" applyAlignment="1">
      <alignment horizontal="center" vertical="center"/>
    </xf>
    <xf numFmtId="0" fontId="18" fillId="0" borderId="9" xfId="2" applyFont="1" applyBorder="1" applyAlignment="1">
      <alignment horizontal="center" vertical="center"/>
    </xf>
    <xf numFmtId="41" fontId="18" fillId="0" borderId="9" xfId="3" applyFont="1" applyBorder="1">
      <alignment vertical="center"/>
    </xf>
    <xf numFmtId="41" fontId="18" fillId="0" borderId="20" xfId="3" applyFont="1" applyBorder="1">
      <alignment vertical="center"/>
    </xf>
    <xf numFmtId="0" fontId="18" fillId="0" borderId="19" xfId="2" applyFont="1" applyBorder="1" applyAlignment="1">
      <alignment horizontal="center" vertical="center"/>
    </xf>
    <xf numFmtId="0" fontId="18" fillId="0" borderId="9" xfId="2" applyFont="1" applyBorder="1" applyAlignment="1">
      <alignment horizontal="center" vertical="center"/>
    </xf>
    <xf numFmtId="41" fontId="18" fillId="0" borderId="9" xfId="3" applyFont="1" applyBorder="1" applyAlignment="1">
      <alignment horizontal="center" vertical="center"/>
    </xf>
    <xf numFmtId="0" fontId="18" fillId="0" borderId="19" xfId="2" applyFont="1" applyBorder="1" applyAlignment="1">
      <alignment vertical="center"/>
    </xf>
    <xf numFmtId="0" fontId="18" fillId="0" borderId="9" xfId="2" applyFont="1" applyBorder="1" applyAlignment="1">
      <alignment vertical="center"/>
    </xf>
    <xf numFmtId="41" fontId="18" fillId="0" borderId="9" xfId="3" applyFont="1" applyFill="1" applyBorder="1" applyAlignment="1">
      <alignment horizontal="center" vertical="center"/>
    </xf>
    <xf numFmtId="0" fontId="18" fillId="0" borderId="9" xfId="2" applyFont="1" applyFill="1" applyBorder="1" applyAlignment="1">
      <alignment horizontal="center" vertical="center"/>
    </xf>
    <xf numFmtId="49" fontId="18" fillId="0" borderId="9" xfId="2" applyNumberFormat="1" applyFont="1" applyFill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18" fillId="0" borderId="22" xfId="2" applyFont="1" applyBorder="1" applyAlignment="1">
      <alignment horizontal="center" vertical="center"/>
    </xf>
    <xf numFmtId="49" fontId="18" fillId="0" borderId="22" xfId="2" applyNumberFormat="1" applyFont="1" applyFill="1" applyBorder="1" applyAlignment="1">
      <alignment horizontal="center" vertical="center"/>
    </xf>
    <xf numFmtId="41" fontId="18" fillId="0" borderId="22" xfId="3" applyFont="1" applyBorder="1" applyAlignment="1">
      <alignment horizontal="center" vertical="center"/>
    </xf>
    <xf numFmtId="41" fontId="18" fillId="0" borderId="23" xfId="3" applyFont="1" applyBorder="1">
      <alignment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zoomScale="70" zoomScaleNormal="70" workbookViewId="0">
      <selection activeCell="D15" sqref="D15"/>
    </sheetView>
  </sheetViews>
  <sheetFormatPr defaultRowHeight="16.5" x14ac:dyDescent="0.3"/>
  <cols>
    <col min="1" max="12" width="19.875" style="60" customWidth="1"/>
    <col min="13" max="16384" width="9" style="60"/>
  </cols>
  <sheetData>
    <row r="1" spans="1:12" ht="35.25" x14ac:dyDescent="0.3">
      <c r="A1" s="157" t="s">
        <v>309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 ht="18.75" x14ac:dyDescent="0.3">
      <c r="A2" s="158" t="s">
        <v>267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</row>
    <row r="3" spans="1:12" ht="19.5" thickBot="1" x14ac:dyDescent="0.35">
      <c r="A3" s="159" t="s">
        <v>268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ht="39.950000000000003" customHeight="1" x14ac:dyDescent="0.3">
      <c r="A4" s="161" t="s">
        <v>269</v>
      </c>
      <c r="B4" s="162"/>
      <c r="C4" s="162"/>
      <c r="D4" s="162"/>
      <c r="E4" s="162"/>
      <c r="F4" s="162"/>
      <c r="G4" s="162" t="s">
        <v>270</v>
      </c>
      <c r="H4" s="162"/>
      <c r="I4" s="162"/>
      <c r="J4" s="162"/>
      <c r="K4" s="162"/>
      <c r="L4" s="163"/>
    </row>
    <row r="5" spans="1:12" ht="39.950000000000003" customHeight="1" x14ac:dyDescent="0.3">
      <c r="A5" s="164" t="s">
        <v>271</v>
      </c>
      <c r="B5" s="165" t="s">
        <v>272</v>
      </c>
      <c r="C5" s="165" t="s">
        <v>273</v>
      </c>
      <c r="D5" s="166" t="s">
        <v>311</v>
      </c>
      <c r="E5" s="166" t="s">
        <v>310</v>
      </c>
      <c r="F5" s="167" t="s">
        <v>274</v>
      </c>
      <c r="G5" s="165" t="s">
        <v>271</v>
      </c>
      <c r="H5" s="165" t="s">
        <v>272</v>
      </c>
      <c r="I5" s="165" t="s">
        <v>273</v>
      </c>
      <c r="J5" s="166" t="s">
        <v>311</v>
      </c>
      <c r="K5" s="166" t="s">
        <v>310</v>
      </c>
      <c r="L5" s="168" t="s">
        <v>274</v>
      </c>
    </row>
    <row r="6" spans="1:12" ht="39.950000000000003" customHeight="1" x14ac:dyDescent="0.3">
      <c r="A6" s="164"/>
      <c r="B6" s="165"/>
      <c r="C6" s="165"/>
      <c r="D6" s="166"/>
      <c r="E6" s="166"/>
      <c r="F6" s="167"/>
      <c r="G6" s="165"/>
      <c r="H6" s="165"/>
      <c r="I6" s="165"/>
      <c r="J6" s="166"/>
      <c r="K6" s="166"/>
      <c r="L6" s="168"/>
    </row>
    <row r="7" spans="1:12" ht="39.950000000000003" customHeight="1" x14ac:dyDescent="0.3">
      <c r="A7" s="169" t="s">
        <v>275</v>
      </c>
      <c r="B7" s="170"/>
      <c r="C7" s="170"/>
      <c r="D7" s="171">
        <f>D8+D12+D15+D16+D17+D18+D19+D20</f>
        <v>7146862</v>
      </c>
      <c r="E7" s="171">
        <f>E8+E12+E15+E16+E17+E18+E19+E20</f>
        <v>6413811</v>
      </c>
      <c r="F7" s="171">
        <f>E7-D7</f>
        <v>-733051</v>
      </c>
      <c r="G7" s="170" t="s">
        <v>275</v>
      </c>
      <c r="H7" s="170"/>
      <c r="I7" s="170"/>
      <c r="J7" s="171">
        <f>J8+J13+J14+SUM(J15:J21)</f>
        <v>7146862</v>
      </c>
      <c r="K7" s="171">
        <f>K8+K13+K14+SUM(K15:K21)</f>
        <v>6413811</v>
      </c>
      <c r="L7" s="172">
        <f>K7-J7</f>
        <v>-733051</v>
      </c>
    </row>
    <row r="8" spans="1:12" ht="39.950000000000003" customHeight="1" x14ac:dyDescent="0.3">
      <c r="A8" s="173" t="s">
        <v>276</v>
      </c>
      <c r="B8" s="174" t="s">
        <v>276</v>
      </c>
      <c r="C8" s="174"/>
      <c r="D8" s="175">
        <f>SUM(D9:D10)</f>
        <v>1496618</v>
      </c>
      <c r="E8" s="175">
        <f>SUM(E9:E10)</f>
        <v>1455164</v>
      </c>
      <c r="F8" s="175">
        <f>E8-D8</f>
        <v>-41454</v>
      </c>
      <c r="G8" s="174" t="s">
        <v>277</v>
      </c>
      <c r="H8" s="174"/>
      <c r="I8" s="174"/>
      <c r="J8" s="175">
        <f>SUM(J9+J10+J12+J11)</f>
        <v>562984</v>
      </c>
      <c r="K8" s="175">
        <f>SUM(K9+K10+K11+K12)</f>
        <v>717986</v>
      </c>
      <c r="L8" s="176">
        <f>K8-J8</f>
        <v>155002</v>
      </c>
    </row>
    <row r="9" spans="1:12" ht="39.950000000000003" customHeight="1" x14ac:dyDescent="0.3">
      <c r="A9" s="177"/>
      <c r="B9" s="178"/>
      <c r="C9" s="174" t="s">
        <v>312</v>
      </c>
      <c r="D9" s="179">
        <v>1246618</v>
      </c>
      <c r="E9" s="179">
        <f>1069000+236164</f>
        <v>1305164</v>
      </c>
      <c r="F9" s="175">
        <f>E9-D9</f>
        <v>58546</v>
      </c>
      <c r="G9" s="174"/>
      <c r="H9" s="174" t="s">
        <v>278</v>
      </c>
      <c r="I9" s="174" t="s">
        <v>279</v>
      </c>
      <c r="J9" s="175">
        <v>104699</v>
      </c>
      <c r="K9" s="175">
        <v>189456</v>
      </c>
      <c r="L9" s="176">
        <f>K9-J9</f>
        <v>84757</v>
      </c>
    </row>
    <row r="10" spans="1:12" ht="39.950000000000003" customHeight="1" x14ac:dyDescent="0.3">
      <c r="A10" s="177"/>
      <c r="B10" s="178"/>
      <c r="C10" s="174" t="s">
        <v>280</v>
      </c>
      <c r="D10" s="179">
        <v>250000</v>
      </c>
      <c r="E10" s="179">
        <v>150000</v>
      </c>
      <c r="F10" s="175">
        <f>E10-D10</f>
        <v>-100000</v>
      </c>
      <c r="G10" s="174"/>
      <c r="H10" s="174" t="s">
        <v>281</v>
      </c>
      <c r="I10" s="174" t="s">
        <v>282</v>
      </c>
      <c r="J10" s="175">
        <v>164510</v>
      </c>
      <c r="K10" s="175">
        <v>345600</v>
      </c>
      <c r="L10" s="176">
        <f>K10-J10</f>
        <v>181090</v>
      </c>
    </row>
    <row r="11" spans="1:12" ht="39.950000000000003" customHeight="1" x14ac:dyDescent="0.3">
      <c r="A11" s="173"/>
      <c r="B11" s="174"/>
      <c r="C11" s="174"/>
      <c r="D11" s="179"/>
      <c r="E11" s="179"/>
      <c r="F11" s="175"/>
      <c r="G11" s="174"/>
      <c r="H11" s="174" t="s">
        <v>283</v>
      </c>
      <c r="I11" s="174" t="s">
        <v>284</v>
      </c>
      <c r="J11" s="175">
        <v>185775</v>
      </c>
      <c r="K11" s="175">
        <v>0</v>
      </c>
      <c r="L11" s="176"/>
    </row>
    <row r="12" spans="1:12" ht="39.950000000000003" customHeight="1" x14ac:dyDescent="0.3">
      <c r="A12" s="173" t="s">
        <v>285</v>
      </c>
      <c r="B12" s="174" t="s">
        <v>285</v>
      </c>
      <c r="C12" s="174"/>
      <c r="D12" s="175">
        <f>D13+D14</f>
        <v>1374720</v>
      </c>
      <c r="E12" s="175">
        <f>E13+E14</f>
        <v>365130</v>
      </c>
      <c r="F12" s="175">
        <f t="shared" ref="F12:F20" si="0">E12-D12</f>
        <v>-1009590</v>
      </c>
      <c r="G12" s="174"/>
      <c r="H12" s="174" t="s">
        <v>286</v>
      </c>
      <c r="I12" s="174" t="s">
        <v>287</v>
      </c>
      <c r="J12" s="175">
        <v>108000</v>
      </c>
      <c r="K12" s="175">
        <v>182930</v>
      </c>
      <c r="L12" s="176">
        <f t="shared" ref="L12:L21" si="1">K12-J12</f>
        <v>74930</v>
      </c>
    </row>
    <row r="13" spans="1:12" ht="39.950000000000003" customHeight="1" x14ac:dyDescent="0.3">
      <c r="A13" s="180"/>
      <c r="B13" s="181"/>
      <c r="C13" s="174" t="s">
        <v>288</v>
      </c>
      <c r="D13" s="179">
        <v>1300000</v>
      </c>
      <c r="E13" s="179">
        <v>180000</v>
      </c>
      <c r="F13" s="175">
        <f t="shared" si="0"/>
        <v>-1120000</v>
      </c>
      <c r="G13" s="174" t="s">
        <v>289</v>
      </c>
      <c r="H13" s="174" t="s">
        <v>290</v>
      </c>
      <c r="I13" s="174" t="s">
        <v>290</v>
      </c>
      <c r="J13" s="175">
        <v>134775</v>
      </c>
      <c r="K13" s="175">
        <v>147703</v>
      </c>
      <c r="L13" s="176">
        <f t="shared" si="1"/>
        <v>12928</v>
      </c>
    </row>
    <row r="14" spans="1:12" ht="39.950000000000003" customHeight="1" x14ac:dyDescent="0.3">
      <c r="A14" s="180"/>
      <c r="B14" s="181"/>
      <c r="C14" s="174" t="s">
        <v>291</v>
      </c>
      <c r="D14" s="179">
        <v>74720</v>
      </c>
      <c r="E14" s="179">
        <v>185130</v>
      </c>
      <c r="F14" s="175">
        <f t="shared" si="0"/>
        <v>110410</v>
      </c>
      <c r="G14" s="174" t="s">
        <v>292</v>
      </c>
      <c r="H14" s="174" t="s">
        <v>292</v>
      </c>
      <c r="I14" s="174" t="s">
        <v>292</v>
      </c>
      <c r="J14" s="175">
        <v>3189540</v>
      </c>
      <c r="K14" s="175">
        <v>2868886</v>
      </c>
      <c r="L14" s="176">
        <f t="shared" si="1"/>
        <v>-320654</v>
      </c>
    </row>
    <row r="15" spans="1:12" ht="39.950000000000003" customHeight="1" x14ac:dyDescent="0.3">
      <c r="A15" s="173" t="s">
        <v>293</v>
      </c>
      <c r="B15" s="174" t="s">
        <v>293</v>
      </c>
      <c r="C15" s="174" t="s">
        <v>294</v>
      </c>
      <c r="D15" s="179">
        <v>16200</v>
      </c>
      <c r="E15" s="179">
        <v>16200</v>
      </c>
      <c r="F15" s="175">
        <f t="shared" si="0"/>
        <v>0</v>
      </c>
      <c r="G15" s="174" t="s">
        <v>295</v>
      </c>
      <c r="H15" s="174" t="s">
        <v>295</v>
      </c>
      <c r="I15" s="174" t="s">
        <v>295</v>
      </c>
      <c r="J15" s="182">
        <v>1513563</v>
      </c>
      <c r="K15" s="182">
        <v>1693236</v>
      </c>
      <c r="L15" s="176">
        <f t="shared" si="1"/>
        <v>179673</v>
      </c>
    </row>
    <row r="16" spans="1:12" ht="39.950000000000003" customHeight="1" x14ac:dyDescent="0.3">
      <c r="A16" s="173" t="s">
        <v>296</v>
      </c>
      <c r="B16" s="174" t="s">
        <v>296</v>
      </c>
      <c r="C16" s="174" t="s">
        <v>296</v>
      </c>
      <c r="D16" s="179">
        <v>2840293</v>
      </c>
      <c r="E16" s="179">
        <v>2738195</v>
      </c>
      <c r="F16" s="175">
        <f t="shared" si="0"/>
        <v>-102098</v>
      </c>
      <c r="G16" s="183" t="s">
        <v>297</v>
      </c>
      <c r="H16" s="183" t="s">
        <v>297</v>
      </c>
      <c r="I16" s="183" t="s">
        <v>297</v>
      </c>
      <c r="J16" s="182">
        <v>5000</v>
      </c>
      <c r="K16" s="182">
        <v>3000</v>
      </c>
      <c r="L16" s="176">
        <f t="shared" si="1"/>
        <v>-2000</v>
      </c>
    </row>
    <row r="17" spans="1:12" ht="39.950000000000003" customHeight="1" x14ac:dyDescent="0.3">
      <c r="A17" s="173" t="s">
        <v>298</v>
      </c>
      <c r="B17" s="174" t="s">
        <v>298</v>
      </c>
      <c r="C17" s="174" t="s">
        <v>298</v>
      </c>
      <c r="D17" s="179">
        <v>6000</v>
      </c>
      <c r="E17" s="179">
        <v>572000</v>
      </c>
      <c r="F17" s="175">
        <f t="shared" si="0"/>
        <v>566000</v>
      </c>
      <c r="G17" s="183" t="s">
        <v>299</v>
      </c>
      <c r="H17" s="183" t="s">
        <v>300</v>
      </c>
      <c r="I17" s="183" t="s">
        <v>301</v>
      </c>
      <c r="J17" s="179">
        <v>0</v>
      </c>
      <c r="K17" s="179"/>
      <c r="L17" s="176">
        <f t="shared" si="1"/>
        <v>0</v>
      </c>
    </row>
    <row r="18" spans="1:12" ht="39.950000000000003" customHeight="1" x14ac:dyDescent="0.3">
      <c r="A18" s="173" t="s">
        <v>302</v>
      </c>
      <c r="B18" s="174" t="s">
        <v>302</v>
      </c>
      <c r="C18" s="174" t="s">
        <v>302</v>
      </c>
      <c r="D18" s="179">
        <v>0</v>
      </c>
      <c r="E18" s="179">
        <v>0</v>
      </c>
      <c r="F18" s="175">
        <f t="shared" si="0"/>
        <v>0</v>
      </c>
      <c r="G18" s="174" t="s">
        <v>303</v>
      </c>
      <c r="H18" s="174" t="s">
        <v>303</v>
      </c>
      <c r="I18" s="174" t="s">
        <v>303</v>
      </c>
      <c r="J18" s="179">
        <v>15000</v>
      </c>
      <c r="K18" s="179">
        <v>36000</v>
      </c>
      <c r="L18" s="176">
        <f t="shared" si="1"/>
        <v>21000</v>
      </c>
    </row>
    <row r="19" spans="1:12" ht="39.950000000000003" customHeight="1" x14ac:dyDescent="0.3">
      <c r="A19" s="173" t="s">
        <v>304</v>
      </c>
      <c r="B19" s="174" t="s">
        <v>304</v>
      </c>
      <c r="C19" s="174" t="s">
        <v>304</v>
      </c>
      <c r="D19" s="179">
        <v>0</v>
      </c>
      <c r="E19" s="179">
        <v>0</v>
      </c>
      <c r="F19" s="175">
        <f t="shared" si="0"/>
        <v>0</v>
      </c>
      <c r="G19" s="174" t="s">
        <v>305</v>
      </c>
      <c r="H19" s="174" t="s">
        <v>305</v>
      </c>
      <c r="I19" s="184" t="s">
        <v>305</v>
      </c>
      <c r="J19" s="179">
        <v>130000</v>
      </c>
      <c r="K19" s="179">
        <v>175000</v>
      </c>
      <c r="L19" s="176">
        <f t="shared" si="1"/>
        <v>45000</v>
      </c>
    </row>
    <row r="20" spans="1:12" ht="39.950000000000003" customHeight="1" x14ac:dyDescent="0.3">
      <c r="A20" s="173" t="s">
        <v>306</v>
      </c>
      <c r="B20" s="174" t="s">
        <v>306</v>
      </c>
      <c r="C20" s="174" t="s">
        <v>306</v>
      </c>
      <c r="D20" s="179">
        <v>1413031</v>
      </c>
      <c r="E20" s="179">
        <v>1267122</v>
      </c>
      <c r="F20" s="175">
        <f t="shared" si="0"/>
        <v>-145909</v>
      </c>
      <c r="G20" s="174" t="s">
        <v>307</v>
      </c>
      <c r="H20" s="174" t="s">
        <v>307</v>
      </c>
      <c r="I20" s="174" t="s">
        <v>307</v>
      </c>
      <c r="J20" s="179">
        <v>180000</v>
      </c>
      <c r="K20" s="179">
        <v>680000</v>
      </c>
      <c r="L20" s="176">
        <f t="shared" si="1"/>
        <v>500000</v>
      </c>
    </row>
    <row r="21" spans="1:12" ht="39.950000000000003" customHeight="1" thickBot="1" x14ac:dyDescent="0.35">
      <c r="A21" s="185"/>
      <c r="B21" s="186"/>
      <c r="C21" s="186"/>
      <c r="D21" s="186"/>
      <c r="E21" s="186"/>
      <c r="F21" s="186"/>
      <c r="G21" s="187" t="s">
        <v>308</v>
      </c>
      <c r="H21" s="187" t="s">
        <v>308</v>
      </c>
      <c r="I21" s="188" t="s">
        <v>308</v>
      </c>
      <c r="J21" s="189">
        <v>1416000</v>
      </c>
      <c r="K21" s="189">
        <v>92000</v>
      </c>
      <c r="L21" s="190">
        <f t="shared" si="1"/>
        <v>-1324000</v>
      </c>
    </row>
  </sheetData>
  <mergeCells count="18">
    <mergeCell ref="A9:A10"/>
    <mergeCell ref="B9:B10"/>
    <mergeCell ref="G5:G6"/>
    <mergeCell ref="H5:H6"/>
    <mergeCell ref="I5:I6"/>
    <mergeCell ref="J5:J6"/>
    <mergeCell ref="K5:K6"/>
    <mergeCell ref="L5:L6"/>
    <mergeCell ref="A1:L1"/>
    <mergeCell ref="A2:L2"/>
    <mergeCell ref="A4:F4"/>
    <mergeCell ref="G4:L4"/>
    <mergeCell ref="A5:A6"/>
    <mergeCell ref="B5:B6"/>
    <mergeCell ref="C5:C6"/>
    <mergeCell ref="D5:D6"/>
    <mergeCell ref="E5:E6"/>
    <mergeCell ref="F5:F6"/>
  </mergeCells>
  <phoneticPr fontId="2" type="noConversion"/>
  <pageMargins left="0.93" right="0.6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workbookViewId="0">
      <selection activeCell="E27" sqref="E27"/>
    </sheetView>
  </sheetViews>
  <sheetFormatPr defaultRowHeight="16.5" x14ac:dyDescent="0.3"/>
  <cols>
    <col min="1" max="3" width="15.625" customWidth="1"/>
    <col min="4" max="4" width="15.625" style="32" customWidth="1"/>
    <col min="5" max="5" width="49.75" style="13" customWidth="1"/>
    <col min="6" max="6" width="9" style="13"/>
    <col min="7" max="7" width="14.625" style="32" bestFit="1" customWidth="1"/>
    <col min="8" max="8" width="14.625" bestFit="1" customWidth="1"/>
  </cols>
  <sheetData>
    <row r="1" spans="1:7" x14ac:dyDescent="0.3">
      <c r="A1" s="13"/>
      <c r="B1" s="13"/>
      <c r="C1" s="13"/>
    </row>
    <row r="2" spans="1:7" x14ac:dyDescent="0.3">
      <c r="A2" s="99" t="s">
        <v>0</v>
      </c>
      <c r="B2" s="99" t="s">
        <v>1</v>
      </c>
      <c r="C2" s="99" t="s">
        <v>2</v>
      </c>
      <c r="D2" s="96" t="s">
        <v>4</v>
      </c>
      <c r="E2" s="6" t="s">
        <v>223</v>
      </c>
      <c r="F2" s="7"/>
      <c r="G2" s="9"/>
    </row>
    <row r="3" spans="1:7" x14ac:dyDescent="0.3">
      <c r="A3" s="113" t="s">
        <v>101</v>
      </c>
      <c r="B3" s="114"/>
      <c r="C3" s="115"/>
      <c r="D3" s="96">
        <f>SUM(D4:D40)</f>
        <v>6413811634</v>
      </c>
      <c r="E3" s="25"/>
      <c r="F3" s="11"/>
      <c r="G3" s="20"/>
    </row>
    <row r="4" spans="1:7" ht="15" customHeight="1" x14ac:dyDescent="0.3">
      <c r="A4" s="116" t="s">
        <v>87</v>
      </c>
      <c r="B4" s="116" t="s">
        <v>87</v>
      </c>
      <c r="C4" s="116" t="s">
        <v>87</v>
      </c>
      <c r="D4" s="117">
        <f>G18</f>
        <v>2738194732</v>
      </c>
      <c r="E4" s="25" t="s">
        <v>88</v>
      </c>
      <c r="F4" s="11"/>
      <c r="G4" s="20">
        <f>SUM(G5:G6)</f>
        <v>17500000</v>
      </c>
    </row>
    <row r="5" spans="1:7" ht="15" customHeight="1" x14ac:dyDescent="0.3">
      <c r="A5" s="116"/>
      <c r="B5" s="116"/>
      <c r="C5" s="116"/>
      <c r="D5" s="117"/>
      <c r="E5" s="4" t="s">
        <v>89</v>
      </c>
      <c r="F5" s="2"/>
      <c r="G5" s="47">
        <v>2500000</v>
      </c>
    </row>
    <row r="6" spans="1:7" ht="15" customHeight="1" x14ac:dyDescent="0.3">
      <c r="A6" s="116"/>
      <c r="B6" s="116"/>
      <c r="C6" s="116"/>
      <c r="D6" s="117"/>
      <c r="E6" s="4" t="s">
        <v>90</v>
      </c>
      <c r="F6" s="2"/>
      <c r="G6" s="47">
        <v>15000000</v>
      </c>
    </row>
    <row r="7" spans="1:7" x14ac:dyDescent="0.3">
      <c r="A7" s="116"/>
      <c r="B7" s="116"/>
      <c r="C7" s="116"/>
      <c r="D7" s="117"/>
      <c r="E7" s="26" t="s">
        <v>91</v>
      </c>
      <c r="F7" s="2"/>
      <c r="G7" s="47">
        <v>12000000</v>
      </c>
    </row>
    <row r="8" spans="1:7" x14ac:dyDescent="0.3">
      <c r="A8" s="116"/>
      <c r="B8" s="116"/>
      <c r="C8" s="116"/>
      <c r="D8" s="117"/>
      <c r="E8" s="26" t="s">
        <v>92</v>
      </c>
      <c r="F8" s="2"/>
      <c r="G8" s="47">
        <v>5000000</v>
      </c>
    </row>
    <row r="9" spans="1:7" x14ac:dyDescent="0.3">
      <c r="A9" s="116"/>
      <c r="B9" s="116"/>
      <c r="C9" s="116"/>
      <c r="D9" s="117"/>
      <c r="E9" s="26" t="s">
        <v>93</v>
      </c>
      <c r="F9" s="2"/>
      <c r="G9" s="47">
        <v>32758000</v>
      </c>
    </row>
    <row r="10" spans="1:7" x14ac:dyDescent="0.3">
      <c r="A10" s="116"/>
      <c r="B10" s="116"/>
      <c r="C10" s="116"/>
      <c r="D10" s="117"/>
      <c r="E10" s="26" t="s">
        <v>94</v>
      </c>
      <c r="F10" s="2"/>
      <c r="G10" s="47">
        <v>1936436732</v>
      </c>
    </row>
    <row r="11" spans="1:7" x14ac:dyDescent="0.3">
      <c r="A11" s="116"/>
      <c r="B11" s="116"/>
      <c r="C11" s="116"/>
      <c r="D11" s="117"/>
      <c r="E11" s="26" t="s">
        <v>95</v>
      </c>
      <c r="F11" s="2"/>
      <c r="G11" s="47">
        <v>320000000</v>
      </c>
    </row>
    <row r="12" spans="1:7" x14ac:dyDescent="0.3">
      <c r="A12" s="116"/>
      <c r="B12" s="116"/>
      <c r="C12" s="116"/>
      <c r="D12" s="117"/>
      <c r="E12" s="26" t="s">
        <v>157</v>
      </c>
      <c r="F12" s="2"/>
      <c r="G12" s="47">
        <v>350000000</v>
      </c>
    </row>
    <row r="13" spans="1:7" s="60" customFormat="1" x14ac:dyDescent="0.3">
      <c r="A13" s="116"/>
      <c r="B13" s="116"/>
      <c r="C13" s="116"/>
      <c r="D13" s="117"/>
      <c r="E13" s="26" t="s">
        <v>225</v>
      </c>
      <c r="F13" s="2"/>
      <c r="G13" s="47">
        <v>17000000</v>
      </c>
    </row>
    <row r="14" spans="1:7" s="60" customFormat="1" x14ac:dyDescent="0.3">
      <c r="A14" s="116"/>
      <c r="B14" s="116"/>
      <c r="C14" s="116"/>
      <c r="D14" s="117"/>
      <c r="E14" s="26" t="s">
        <v>246</v>
      </c>
      <c r="F14" s="2"/>
      <c r="G14" s="47">
        <v>2500000</v>
      </c>
    </row>
    <row r="15" spans="1:7" s="60" customFormat="1" x14ac:dyDescent="0.3">
      <c r="A15" s="116"/>
      <c r="B15" s="116"/>
      <c r="C15" s="116"/>
      <c r="D15" s="117"/>
      <c r="E15" s="26" t="s">
        <v>247</v>
      </c>
      <c r="F15" s="2"/>
      <c r="G15" s="47">
        <v>15000000</v>
      </c>
    </row>
    <row r="16" spans="1:7" s="60" customFormat="1" x14ac:dyDescent="0.3">
      <c r="A16" s="116"/>
      <c r="B16" s="116"/>
      <c r="C16" s="116"/>
      <c r="D16" s="117"/>
      <c r="E16" s="26" t="s">
        <v>158</v>
      </c>
      <c r="F16" s="2"/>
      <c r="G16" s="47">
        <f>SUM(G17:G17)</f>
        <v>30000000</v>
      </c>
    </row>
    <row r="17" spans="1:12" s="60" customFormat="1" x14ac:dyDescent="0.3">
      <c r="A17" s="116"/>
      <c r="B17" s="116"/>
      <c r="C17" s="116"/>
      <c r="D17" s="117"/>
      <c r="E17" s="4" t="s">
        <v>224</v>
      </c>
      <c r="F17" s="2"/>
      <c r="G17" s="47">
        <v>30000000</v>
      </c>
    </row>
    <row r="18" spans="1:12" x14ac:dyDescent="0.3">
      <c r="A18" s="116"/>
      <c r="B18" s="116"/>
      <c r="C18" s="116"/>
      <c r="D18" s="117"/>
      <c r="E18" s="27"/>
      <c r="F18" s="14" t="s">
        <v>84</v>
      </c>
      <c r="G18" s="3">
        <f>G4+SUM(G7:G16)</f>
        <v>2738194732</v>
      </c>
    </row>
    <row r="19" spans="1:12" x14ac:dyDescent="0.3">
      <c r="A19" s="118" t="s">
        <v>166</v>
      </c>
      <c r="B19" s="118" t="s">
        <v>167</v>
      </c>
      <c r="C19" s="116" t="s">
        <v>164</v>
      </c>
      <c r="D19" s="117">
        <f>G22</f>
        <v>1069000000</v>
      </c>
      <c r="E19" s="25" t="s">
        <v>82</v>
      </c>
      <c r="F19" s="11"/>
      <c r="G19" s="20">
        <v>409000000</v>
      </c>
    </row>
    <row r="20" spans="1:12" x14ac:dyDescent="0.3">
      <c r="A20" s="119"/>
      <c r="B20" s="119"/>
      <c r="C20" s="116"/>
      <c r="D20" s="117"/>
      <c r="E20" s="26" t="s">
        <v>83</v>
      </c>
      <c r="F20" s="2"/>
      <c r="G20" s="47">
        <v>200000000</v>
      </c>
    </row>
    <row r="21" spans="1:12" x14ac:dyDescent="0.3">
      <c r="A21" s="119"/>
      <c r="B21" s="119"/>
      <c r="C21" s="116"/>
      <c r="D21" s="117"/>
      <c r="E21" s="26" t="s">
        <v>161</v>
      </c>
      <c r="F21" s="2"/>
      <c r="G21" s="47">
        <v>460000000</v>
      </c>
    </row>
    <row r="22" spans="1:12" x14ac:dyDescent="0.3">
      <c r="A22" s="119"/>
      <c r="B22" s="119"/>
      <c r="C22" s="116"/>
      <c r="D22" s="117"/>
      <c r="E22" s="27"/>
      <c r="F22" s="14" t="s">
        <v>84</v>
      </c>
      <c r="G22" s="3">
        <f>SUM(G19:G21)</f>
        <v>1069000000</v>
      </c>
    </row>
    <row r="23" spans="1:12" x14ac:dyDescent="0.3">
      <c r="A23" s="119"/>
      <c r="B23" s="119"/>
      <c r="C23" s="118" t="s">
        <v>165</v>
      </c>
      <c r="D23" s="122">
        <f>G25</f>
        <v>236164361</v>
      </c>
      <c r="E23" s="25" t="s">
        <v>190</v>
      </c>
      <c r="F23" s="11"/>
      <c r="G23" s="20">
        <v>116164361</v>
      </c>
    </row>
    <row r="24" spans="1:12" x14ac:dyDescent="0.3">
      <c r="A24" s="119"/>
      <c r="B24" s="119"/>
      <c r="C24" s="119"/>
      <c r="D24" s="123"/>
      <c r="E24" s="26" t="s">
        <v>256</v>
      </c>
      <c r="F24" s="2"/>
      <c r="G24" s="47">
        <v>120000000</v>
      </c>
    </row>
    <row r="25" spans="1:12" x14ac:dyDescent="0.3">
      <c r="A25" s="120"/>
      <c r="B25" s="120"/>
      <c r="C25" s="120"/>
      <c r="D25" s="124"/>
      <c r="E25" s="27"/>
      <c r="F25" s="14" t="s">
        <v>84</v>
      </c>
      <c r="G25" s="3">
        <f>SUM(G23:G24)</f>
        <v>236164361</v>
      </c>
    </row>
    <row r="26" spans="1:12" s="60" customFormat="1" x14ac:dyDescent="0.3">
      <c r="A26" s="116" t="s">
        <v>189</v>
      </c>
      <c r="B26" s="116" t="s">
        <v>189</v>
      </c>
      <c r="C26" s="116" t="s">
        <v>189</v>
      </c>
      <c r="D26" s="117">
        <f>G30</f>
        <v>365130000</v>
      </c>
      <c r="E26" s="26" t="s">
        <v>226</v>
      </c>
      <c r="F26" s="2"/>
      <c r="G26" s="47">
        <v>1000000</v>
      </c>
    </row>
    <row r="27" spans="1:12" s="60" customFormat="1" x14ac:dyDescent="0.3">
      <c r="A27" s="116"/>
      <c r="B27" s="116"/>
      <c r="C27" s="116"/>
      <c r="D27" s="117"/>
      <c r="E27" s="26" t="s">
        <v>163</v>
      </c>
      <c r="F27" s="2"/>
      <c r="G27" s="47">
        <v>44130000</v>
      </c>
    </row>
    <row r="28" spans="1:12" s="60" customFormat="1" x14ac:dyDescent="0.3">
      <c r="A28" s="116"/>
      <c r="B28" s="116"/>
      <c r="C28" s="116"/>
      <c r="D28" s="117"/>
      <c r="E28" s="26" t="s">
        <v>255</v>
      </c>
      <c r="F28" s="2"/>
      <c r="G28" s="47">
        <v>140000000</v>
      </c>
    </row>
    <row r="29" spans="1:12" s="60" customFormat="1" x14ac:dyDescent="0.3">
      <c r="A29" s="116"/>
      <c r="B29" s="116"/>
      <c r="C29" s="116"/>
      <c r="D29" s="117"/>
      <c r="E29" s="26" t="s">
        <v>162</v>
      </c>
      <c r="F29" s="2"/>
      <c r="G29" s="47">
        <v>180000000</v>
      </c>
    </row>
    <row r="30" spans="1:12" s="60" customFormat="1" x14ac:dyDescent="0.3">
      <c r="A30" s="116"/>
      <c r="B30" s="116"/>
      <c r="C30" s="116"/>
      <c r="D30" s="117"/>
      <c r="E30" s="27"/>
      <c r="F30" s="14" t="s">
        <v>10</v>
      </c>
      <c r="G30" s="3">
        <f>SUM(G26:G29)</f>
        <v>365130000</v>
      </c>
    </row>
    <row r="31" spans="1:12" x14ac:dyDescent="0.3">
      <c r="A31" s="116" t="s">
        <v>85</v>
      </c>
      <c r="B31" s="116" t="s">
        <v>85</v>
      </c>
      <c r="C31" s="116" t="s">
        <v>85</v>
      </c>
      <c r="D31" s="117">
        <f>G32</f>
        <v>150000000</v>
      </c>
      <c r="E31" s="25" t="s">
        <v>86</v>
      </c>
      <c r="F31" s="11"/>
      <c r="G31" s="20">
        <v>150000000</v>
      </c>
    </row>
    <row r="32" spans="1:12" x14ac:dyDescent="0.3">
      <c r="A32" s="116"/>
      <c r="B32" s="116"/>
      <c r="C32" s="116"/>
      <c r="D32" s="117"/>
      <c r="E32" s="27"/>
      <c r="F32" s="14" t="s">
        <v>84</v>
      </c>
      <c r="G32" s="3">
        <f>G31</f>
        <v>150000000</v>
      </c>
      <c r="L32" s="107"/>
    </row>
    <row r="33" spans="1:7" x14ac:dyDescent="0.3">
      <c r="A33" s="116" t="s">
        <v>103</v>
      </c>
      <c r="B33" s="116" t="s">
        <v>103</v>
      </c>
      <c r="C33" s="116" t="s">
        <v>103</v>
      </c>
      <c r="D33" s="117">
        <f>G34</f>
        <v>16200000</v>
      </c>
      <c r="E33" s="25" t="s">
        <v>154</v>
      </c>
      <c r="F33" s="11"/>
      <c r="G33" s="20">
        <v>16200000</v>
      </c>
    </row>
    <row r="34" spans="1:7" x14ac:dyDescent="0.3">
      <c r="A34" s="116"/>
      <c r="B34" s="116"/>
      <c r="C34" s="116"/>
      <c r="D34" s="117"/>
      <c r="E34" s="27"/>
      <c r="F34" s="14" t="s">
        <v>155</v>
      </c>
      <c r="G34" s="3">
        <f>G33</f>
        <v>16200000</v>
      </c>
    </row>
    <row r="35" spans="1:7" x14ac:dyDescent="0.3">
      <c r="A35" s="121" t="s">
        <v>99</v>
      </c>
      <c r="B35" s="121" t="s">
        <v>99</v>
      </c>
      <c r="C35" s="121" t="s">
        <v>99</v>
      </c>
      <c r="D35" s="125">
        <f>G36</f>
        <v>1267122541</v>
      </c>
      <c r="E35" s="25" t="s">
        <v>100</v>
      </c>
      <c r="F35" s="11"/>
      <c r="G35" s="20">
        <v>1267122541</v>
      </c>
    </row>
    <row r="36" spans="1:7" x14ac:dyDescent="0.3">
      <c r="A36" s="116"/>
      <c r="B36" s="116"/>
      <c r="C36" s="116"/>
      <c r="D36" s="117"/>
      <c r="E36" s="27"/>
      <c r="F36" s="14" t="s">
        <v>84</v>
      </c>
      <c r="G36" s="3">
        <f>G35</f>
        <v>1267122541</v>
      </c>
    </row>
    <row r="37" spans="1:7" x14ac:dyDescent="0.3">
      <c r="A37" s="116" t="s">
        <v>96</v>
      </c>
      <c r="B37" s="116" t="s">
        <v>96</v>
      </c>
      <c r="C37" s="116" t="s">
        <v>96</v>
      </c>
      <c r="D37" s="117">
        <f>G40</f>
        <v>572000000</v>
      </c>
      <c r="E37" s="25" t="s">
        <v>266</v>
      </c>
      <c r="F37" s="11"/>
      <c r="G37" s="20">
        <v>500000000</v>
      </c>
    </row>
    <row r="38" spans="1:7" s="60" customFormat="1" x14ac:dyDescent="0.3">
      <c r="A38" s="116"/>
      <c r="B38" s="116"/>
      <c r="C38" s="116"/>
      <c r="D38" s="117"/>
      <c r="E38" s="26" t="s">
        <v>97</v>
      </c>
      <c r="F38" s="2"/>
      <c r="G38" s="47">
        <v>60000000</v>
      </c>
    </row>
    <row r="39" spans="1:7" x14ac:dyDescent="0.3">
      <c r="A39" s="116"/>
      <c r="B39" s="116"/>
      <c r="C39" s="116"/>
      <c r="D39" s="117"/>
      <c r="E39" s="26" t="s">
        <v>98</v>
      </c>
      <c r="F39" s="2"/>
      <c r="G39" s="47">
        <v>12000000</v>
      </c>
    </row>
    <row r="40" spans="1:7" x14ac:dyDescent="0.3">
      <c r="A40" s="116"/>
      <c r="B40" s="116"/>
      <c r="C40" s="116"/>
      <c r="D40" s="117"/>
      <c r="E40" s="27"/>
      <c r="F40" s="14" t="s">
        <v>84</v>
      </c>
      <c r="G40" s="3">
        <f>SUM(G37:G39)</f>
        <v>572000000</v>
      </c>
    </row>
  </sheetData>
  <mergeCells count="31">
    <mergeCell ref="A35:A36"/>
    <mergeCell ref="B4:B18"/>
    <mergeCell ref="D4:D18"/>
    <mergeCell ref="B37:B40"/>
    <mergeCell ref="C37:C40"/>
    <mergeCell ref="D26:D30"/>
    <mergeCell ref="D23:D25"/>
    <mergeCell ref="A4:A18"/>
    <mergeCell ref="A37:A40"/>
    <mergeCell ref="B19:B25"/>
    <mergeCell ref="A19:A25"/>
    <mergeCell ref="C4:C18"/>
    <mergeCell ref="D37:D40"/>
    <mergeCell ref="B35:B36"/>
    <mergeCell ref="C35:C36"/>
    <mergeCell ref="D35:D36"/>
    <mergeCell ref="A3:C3"/>
    <mergeCell ref="A33:A34"/>
    <mergeCell ref="B33:B34"/>
    <mergeCell ref="C33:C34"/>
    <mergeCell ref="D33:D34"/>
    <mergeCell ref="C31:C32"/>
    <mergeCell ref="D31:D32"/>
    <mergeCell ref="D19:D22"/>
    <mergeCell ref="A31:A32"/>
    <mergeCell ref="C19:C22"/>
    <mergeCell ref="B31:B32"/>
    <mergeCell ref="C23:C25"/>
    <mergeCell ref="A26:A30"/>
    <mergeCell ref="B26:B30"/>
    <mergeCell ref="C26:C3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V213"/>
  <sheetViews>
    <sheetView workbookViewId="0">
      <selection activeCell="F23" sqref="F23"/>
    </sheetView>
  </sheetViews>
  <sheetFormatPr defaultRowHeight="16.5" x14ac:dyDescent="0.3"/>
  <cols>
    <col min="1" max="2" width="9" style="13"/>
    <col min="3" max="3" width="23.25" style="13" customWidth="1"/>
    <col min="4" max="4" width="25.875" style="36" customWidth="1"/>
    <col min="5" max="5" width="17.25" style="36" bestFit="1" customWidth="1"/>
    <col min="6" max="6" width="21.25" style="13" customWidth="1"/>
    <col min="7" max="7" width="9.75" style="13" customWidth="1"/>
    <col min="8" max="8" width="14.625" style="32" bestFit="1" customWidth="1"/>
    <col min="9" max="9" width="2" style="32" customWidth="1"/>
    <col min="10" max="10" width="6.875" style="32" customWidth="1"/>
    <col min="11" max="11" width="2.375" style="32" customWidth="1"/>
    <col min="12" max="12" width="6.875" style="32" customWidth="1"/>
    <col min="13" max="13" width="2.375" style="13" customWidth="1"/>
    <col min="14" max="14" width="10" style="13" customWidth="1"/>
    <col min="15" max="15" width="2" style="13" customWidth="1"/>
    <col min="16" max="16" width="8" style="13" customWidth="1"/>
    <col min="17" max="17" width="3.625" style="13" customWidth="1"/>
    <col min="18" max="18" width="14.875" style="32" customWidth="1"/>
    <col min="19" max="19" width="13" bestFit="1" customWidth="1"/>
  </cols>
  <sheetData>
    <row r="3" spans="1:18" ht="28.5" customHeight="1" x14ac:dyDescent="0.3">
      <c r="A3" s="61" t="s">
        <v>0</v>
      </c>
      <c r="B3" s="61" t="s">
        <v>1</v>
      </c>
      <c r="C3" s="61" t="s">
        <v>2</v>
      </c>
      <c r="D3" s="65" t="s">
        <v>3</v>
      </c>
      <c r="E3" s="5" t="s">
        <v>4</v>
      </c>
      <c r="F3" s="6" t="s">
        <v>221</v>
      </c>
      <c r="G3" s="7"/>
      <c r="H3" s="8"/>
      <c r="I3" s="8"/>
      <c r="J3" s="8"/>
      <c r="K3" s="8"/>
      <c r="L3" s="8"/>
      <c r="M3" s="7"/>
      <c r="N3" s="7"/>
      <c r="O3" s="7"/>
      <c r="P3" s="7"/>
      <c r="Q3" s="7"/>
      <c r="R3" s="9"/>
    </row>
    <row r="4" spans="1:18" ht="28.5" customHeight="1" x14ac:dyDescent="0.3">
      <c r="A4" s="113" t="s">
        <v>101</v>
      </c>
      <c r="B4" s="114"/>
      <c r="C4" s="114"/>
      <c r="D4" s="115"/>
      <c r="E4" s="10">
        <f>E5+E102+E117+E188+E192+E201+E202+E203+E206</f>
        <v>6413811634.0008335</v>
      </c>
      <c r="F4" s="6"/>
      <c r="G4" s="7"/>
      <c r="H4" s="8"/>
      <c r="I4" s="8"/>
      <c r="J4" s="8"/>
      <c r="K4" s="8"/>
      <c r="L4" s="8"/>
      <c r="M4" s="7"/>
      <c r="N4" s="7"/>
      <c r="O4" s="7"/>
      <c r="P4" s="7"/>
      <c r="Q4" s="7"/>
      <c r="R4" s="9"/>
    </row>
    <row r="5" spans="1:18" x14ac:dyDescent="0.3">
      <c r="A5" s="61" t="s">
        <v>5</v>
      </c>
      <c r="B5" s="61"/>
      <c r="C5" s="61"/>
      <c r="D5" s="5"/>
      <c r="E5" s="10">
        <f>E6+E28+E54</f>
        <v>717986542.00083327</v>
      </c>
      <c r="F5" s="6"/>
      <c r="G5" s="7"/>
      <c r="H5" s="8"/>
      <c r="I5" s="8"/>
      <c r="J5" s="8"/>
      <c r="K5" s="8"/>
      <c r="L5" s="8"/>
      <c r="M5" s="7"/>
      <c r="N5" s="7"/>
      <c r="O5" s="7"/>
      <c r="P5" s="7"/>
      <c r="Q5" s="7"/>
      <c r="R5" s="9"/>
    </row>
    <row r="6" spans="1:18" x14ac:dyDescent="0.3">
      <c r="A6" s="116"/>
      <c r="B6" s="66" t="s">
        <v>6</v>
      </c>
      <c r="C6" s="67"/>
      <c r="D6" s="68"/>
      <c r="E6" s="10">
        <f>SUM(E7:E27)</f>
        <v>189456542.00083333</v>
      </c>
      <c r="F6" s="6"/>
      <c r="G6" s="7"/>
      <c r="H6" s="8"/>
      <c r="I6" s="8"/>
      <c r="J6" s="8"/>
      <c r="K6" s="8"/>
      <c r="L6" s="8"/>
      <c r="M6" s="7"/>
      <c r="N6" s="7"/>
      <c r="O6" s="7"/>
      <c r="P6" s="7"/>
      <c r="Q6" s="7"/>
      <c r="R6" s="9"/>
    </row>
    <row r="7" spans="1:18" x14ac:dyDescent="0.3">
      <c r="A7" s="116"/>
      <c r="B7" s="118"/>
      <c r="C7" s="139" t="s">
        <v>7</v>
      </c>
      <c r="D7" s="126"/>
      <c r="E7" s="129">
        <f>R11</f>
        <v>115893250</v>
      </c>
      <c r="F7" s="2" t="s">
        <v>102</v>
      </c>
      <c r="G7" s="2"/>
      <c r="H7" s="53">
        <v>2200000</v>
      </c>
      <c r="I7" s="53"/>
      <c r="J7" s="53"/>
      <c r="K7" s="53"/>
      <c r="L7" s="53"/>
      <c r="M7" s="49" t="s">
        <v>8</v>
      </c>
      <c r="N7" s="51">
        <v>1</v>
      </c>
      <c r="O7" s="49" t="s">
        <v>8</v>
      </c>
      <c r="P7" s="50">
        <v>12</v>
      </c>
      <c r="Q7" s="49" t="s">
        <v>9</v>
      </c>
      <c r="R7" s="47">
        <f>H7*N7*P7</f>
        <v>26400000</v>
      </c>
    </row>
    <row r="8" spans="1:18" s="60" customFormat="1" x14ac:dyDescent="0.3">
      <c r="A8" s="116"/>
      <c r="B8" s="119"/>
      <c r="C8" s="139"/>
      <c r="D8" s="126"/>
      <c r="E8" s="129"/>
      <c r="F8" s="2" t="s">
        <v>194</v>
      </c>
      <c r="G8" s="2"/>
      <c r="H8" s="53">
        <v>1800000</v>
      </c>
      <c r="I8" s="53"/>
      <c r="J8" s="53"/>
      <c r="K8" s="53"/>
      <c r="L8" s="53"/>
      <c r="M8" s="49" t="s">
        <v>8</v>
      </c>
      <c r="N8" s="51">
        <v>1</v>
      </c>
      <c r="O8" s="49" t="s">
        <v>8</v>
      </c>
      <c r="P8" s="50">
        <v>12</v>
      </c>
      <c r="Q8" s="49" t="s">
        <v>9</v>
      </c>
      <c r="R8" s="47">
        <f>H8*N8*P8</f>
        <v>21600000</v>
      </c>
    </row>
    <row r="9" spans="1:18" s="60" customFormat="1" ht="17.25" customHeight="1" x14ac:dyDescent="0.3">
      <c r="A9" s="116"/>
      <c r="B9" s="119"/>
      <c r="C9" s="139"/>
      <c r="D9" s="126"/>
      <c r="E9" s="129"/>
      <c r="F9" s="13" t="s">
        <v>195</v>
      </c>
      <c r="G9" s="13"/>
      <c r="H9" s="53">
        <v>4857771</v>
      </c>
      <c r="I9" s="13"/>
      <c r="J9" s="13"/>
      <c r="K9" s="13"/>
      <c r="L9" s="13"/>
      <c r="M9" s="49" t="s">
        <v>8</v>
      </c>
      <c r="N9" s="51">
        <v>1</v>
      </c>
      <c r="O9" s="13" t="s">
        <v>193</v>
      </c>
      <c r="P9" s="50">
        <v>12</v>
      </c>
      <c r="Q9" s="108" t="s">
        <v>192</v>
      </c>
      <c r="R9" s="47">
        <f>H9*N9*P9-2</f>
        <v>58293250</v>
      </c>
    </row>
    <row r="10" spans="1:18" s="60" customFormat="1" ht="17.25" customHeight="1" x14ac:dyDescent="0.3">
      <c r="A10" s="116"/>
      <c r="B10" s="119"/>
      <c r="C10" s="139"/>
      <c r="D10" s="126"/>
      <c r="E10" s="129"/>
      <c r="F10" s="13" t="s">
        <v>227</v>
      </c>
      <c r="G10" s="13"/>
      <c r="H10" s="53">
        <v>800000</v>
      </c>
      <c r="I10" s="13"/>
      <c r="J10" s="13"/>
      <c r="K10" s="13"/>
      <c r="L10" s="13"/>
      <c r="M10" s="49" t="s">
        <v>8</v>
      </c>
      <c r="N10" s="51">
        <v>1</v>
      </c>
      <c r="O10" s="13" t="s">
        <v>193</v>
      </c>
      <c r="P10" s="50">
        <v>12</v>
      </c>
      <c r="Q10" s="108" t="s">
        <v>192</v>
      </c>
      <c r="R10" s="47">
        <f>H10*N10*P10</f>
        <v>9600000</v>
      </c>
    </row>
    <row r="11" spans="1:18" x14ac:dyDescent="0.3">
      <c r="A11" s="116"/>
      <c r="B11" s="119"/>
      <c r="C11" s="139"/>
      <c r="D11" s="126"/>
      <c r="E11" s="130"/>
      <c r="F11" s="14"/>
      <c r="G11" s="14"/>
      <c r="H11" s="15"/>
      <c r="I11" s="15"/>
      <c r="J11" s="15"/>
      <c r="K11" s="15"/>
      <c r="L11" s="15"/>
      <c r="M11" s="16"/>
      <c r="N11" s="17"/>
      <c r="O11" s="16"/>
      <c r="P11" s="18" t="s">
        <v>10</v>
      </c>
      <c r="Q11" s="16"/>
      <c r="R11" s="3">
        <f>SUM(R7:R10)</f>
        <v>115893250</v>
      </c>
    </row>
    <row r="12" spans="1:18" s="60" customFormat="1" x14ac:dyDescent="0.3">
      <c r="A12" s="116"/>
      <c r="B12" s="119"/>
      <c r="C12" s="145" t="s">
        <v>106</v>
      </c>
      <c r="D12" s="136"/>
      <c r="E12" s="131">
        <f>R14</f>
        <v>9657770.833333334</v>
      </c>
      <c r="F12" s="2" t="s">
        <v>104</v>
      </c>
      <c r="G12" s="2"/>
      <c r="H12" s="104">
        <f>R11</f>
        <v>115893250</v>
      </c>
      <c r="I12" s="104"/>
      <c r="J12" s="104"/>
      <c r="K12" s="104"/>
      <c r="L12" s="104"/>
      <c r="M12" s="104" t="s">
        <v>105</v>
      </c>
      <c r="N12" s="105">
        <v>12</v>
      </c>
      <c r="O12" s="105"/>
      <c r="P12" s="105"/>
      <c r="Q12" s="49" t="s">
        <v>9</v>
      </c>
      <c r="R12" s="47">
        <f>H12/N12</f>
        <v>9657770.833333334</v>
      </c>
    </row>
    <row r="13" spans="1:18" s="60" customFormat="1" x14ac:dyDescent="0.3">
      <c r="A13" s="116"/>
      <c r="B13" s="119"/>
      <c r="C13" s="146"/>
      <c r="D13" s="137"/>
      <c r="E13" s="135"/>
      <c r="F13" s="2" t="s">
        <v>177</v>
      </c>
      <c r="G13" s="2"/>
      <c r="H13" s="104">
        <v>0</v>
      </c>
      <c r="I13" s="104"/>
      <c r="J13" s="104"/>
      <c r="K13" s="104"/>
      <c r="L13" s="104"/>
      <c r="M13" s="104" t="s">
        <v>105</v>
      </c>
      <c r="N13" s="105">
        <v>12</v>
      </c>
      <c r="O13" s="105"/>
      <c r="P13" s="105"/>
      <c r="Q13" s="49" t="s">
        <v>9</v>
      </c>
      <c r="R13" s="47">
        <f>H13/N13</f>
        <v>0</v>
      </c>
    </row>
    <row r="14" spans="1:18" s="60" customFormat="1" x14ac:dyDescent="0.3">
      <c r="A14" s="116"/>
      <c r="B14" s="119"/>
      <c r="C14" s="147"/>
      <c r="D14" s="138"/>
      <c r="E14" s="138"/>
      <c r="F14" s="14"/>
      <c r="G14" s="14"/>
      <c r="H14" s="15"/>
      <c r="I14" s="15"/>
      <c r="J14" s="15"/>
      <c r="K14" s="15"/>
      <c r="L14" s="15"/>
      <c r="M14" s="14"/>
      <c r="N14" s="14"/>
      <c r="O14" s="14"/>
      <c r="P14" s="18" t="s">
        <v>10</v>
      </c>
      <c r="Q14" s="16"/>
      <c r="R14" s="3">
        <f>SUM(R12:R13)</f>
        <v>9657770.833333334</v>
      </c>
    </row>
    <row r="15" spans="1:18" x14ac:dyDescent="0.3">
      <c r="A15" s="116"/>
      <c r="B15" s="119"/>
      <c r="C15" s="140" t="s">
        <v>81</v>
      </c>
      <c r="D15" s="130"/>
      <c r="E15" s="129">
        <f>R19</f>
        <v>10985521.167499999</v>
      </c>
      <c r="F15" s="11" t="s">
        <v>11</v>
      </c>
      <c r="G15" s="11"/>
      <c r="H15" s="12">
        <f>R11</f>
        <v>115893250</v>
      </c>
      <c r="I15" s="12"/>
      <c r="J15" s="12"/>
      <c r="K15" s="12"/>
      <c r="L15" s="12"/>
      <c r="M15" s="19" t="s">
        <v>8</v>
      </c>
      <c r="N15" s="144" t="s">
        <v>196</v>
      </c>
      <c r="O15" s="144"/>
      <c r="P15" s="144"/>
      <c r="Q15" s="19" t="s">
        <v>9</v>
      </c>
      <c r="R15" s="20">
        <f>R11*0.03035</f>
        <v>3517360.1374999997</v>
      </c>
    </row>
    <row r="16" spans="1:18" x14ac:dyDescent="0.3">
      <c r="A16" s="116"/>
      <c r="B16" s="119"/>
      <c r="C16" s="141"/>
      <c r="D16" s="130"/>
      <c r="E16" s="130"/>
      <c r="F16" s="2" t="s">
        <v>12</v>
      </c>
      <c r="G16" s="2"/>
      <c r="H16" s="53">
        <f>R11</f>
        <v>115893250</v>
      </c>
      <c r="I16" s="53"/>
      <c r="J16" s="53"/>
      <c r="K16" s="53"/>
      <c r="L16" s="53"/>
      <c r="M16" s="49" t="s">
        <v>8</v>
      </c>
      <c r="N16" s="143" t="s">
        <v>15</v>
      </c>
      <c r="O16" s="143"/>
      <c r="P16" s="143"/>
      <c r="Q16" s="49" t="s">
        <v>9</v>
      </c>
      <c r="R16" s="47">
        <f>R11*0.045</f>
        <v>5215196.25</v>
      </c>
    </row>
    <row r="17" spans="1:18" x14ac:dyDescent="0.3">
      <c r="A17" s="116"/>
      <c r="B17" s="119"/>
      <c r="C17" s="141"/>
      <c r="D17" s="130"/>
      <c r="E17" s="130"/>
      <c r="F17" s="2" t="s">
        <v>13</v>
      </c>
      <c r="G17" s="2"/>
      <c r="H17" s="53">
        <f>R11</f>
        <v>115893250</v>
      </c>
      <c r="I17" s="53"/>
      <c r="J17" s="53"/>
      <c r="K17" s="53"/>
      <c r="L17" s="53"/>
      <c r="M17" s="49" t="s">
        <v>8</v>
      </c>
      <c r="N17" s="143" t="s">
        <v>168</v>
      </c>
      <c r="O17" s="143"/>
      <c r="P17" s="143"/>
      <c r="Q17" s="49" t="s">
        <v>9</v>
      </c>
      <c r="R17" s="47">
        <f>R11*0.013</f>
        <v>1506612.25</v>
      </c>
    </row>
    <row r="18" spans="1:18" x14ac:dyDescent="0.3">
      <c r="A18" s="116"/>
      <c r="B18" s="119"/>
      <c r="C18" s="141"/>
      <c r="D18" s="130"/>
      <c r="E18" s="130"/>
      <c r="F18" s="2" t="s">
        <v>14</v>
      </c>
      <c r="G18" s="2"/>
      <c r="H18" s="53">
        <f>R11</f>
        <v>115893250</v>
      </c>
      <c r="I18" s="53"/>
      <c r="J18" s="53"/>
      <c r="K18" s="53"/>
      <c r="L18" s="53"/>
      <c r="M18" s="49" t="s">
        <v>8</v>
      </c>
      <c r="N18" s="143" t="s">
        <v>169</v>
      </c>
      <c r="O18" s="143"/>
      <c r="P18" s="143"/>
      <c r="Q18" s="49" t="s">
        <v>9</v>
      </c>
      <c r="R18" s="47">
        <f>R11*0.00644</f>
        <v>746352.53</v>
      </c>
    </row>
    <row r="19" spans="1:18" x14ac:dyDescent="0.3">
      <c r="A19" s="116"/>
      <c r="B19" s="119"/>
      <c r="C19" s="142"/>
      <c r="D19" s="130"/>
      <c r="E19" s="130"/>
      <c r="F19" s="14"/>
      <c r="G19" s="14"/>
      <c r="H19" s="15"/>
      <c r="I19" s="15"/>
      <c r="J19" s="15"/>
      <c r="K19" s="15"/>
      <c r="L19" s="15"/>
      <c r="M19" s="16"/>
      <c r="N19" s="21"/>
      <c r="O19" s="21"/>
      <c r="P19" s="18" t="s">
        <v>10</v>
      </c>
      <c r="Q19" s="16"/>
      <c r="R19" s="3">
        <f>SUM(R15:R18)</f>
        <v>10985521.167499999</v>
      </c>
    </row>
    <row r="20" spans="1:18" x14ac:dyDescent="0.3">
      <c r="A20" s="116"/>
      <c r="B20" s="119"/>
      <c r="C20" s="154" t="s">
        <v>79</v>
      </c>
      <c r="D20" s="130"/>
      <c r="E20" s="129">
        <f>R27</f>
        <v>52920000</v>
      </c>
      <c r="F20" s="11" t="s">
        <v>125</v>
      </c>
      <c r="G20" s="11"/>
      <c r="H20" s="12">
        <v>15000</v>
      </c>
      <c r="I20" s="12"/>
      <c r="J20" s="12"/>
      <c r="K20" s="12"/>
      <c r="L20" s="12"/>
      <c r="M20" s="49" t="s">
        <v>8</v>
      </c>
      <c r="N20" s="51">
        <v>3</v>
      </c>
      <c r="O20" s="49" t="s">
        <v>8</v>
      </c>
      <c r="P20" s="50">
        <v>12</v>
      </c>
      <c r="Q20" s="49" t="s">
        <v>9</v>
      </c>
      <c r="R20" s="47">
        <f>H20*N20*P20</f>
        <v>540000</v>
      </c>
    </row>
    <row r="21" spans="1:18" s="48" customFormat="1" x14ac:dyDescent="0.3">
      <c r="A21" s="116"/>
      <c r="B21" s="119"/>
      <c r="C21" s="155"/>
      <c r="D21" s="130"/>
      <c r="E21" s="130"/>
      <c r="F21" s="2" t="s">
        <v>126</v>
      </c>
      <c r="G21" s="2"/>
      <c r="H21" s="104">
        <v>40000</v>
      </c>
      <c r="I21" s="104"/>
      <c r="J21" s="104"/>
      <c r="K21" s="104"/>
      <c r="L21" s="104"/>
      <c r="M21" s="49" t="s">
        <v>8</v>
      </c>
      <c r="N21" s="51">
        <v>50</v>
      </c>
      <c r="O21" s="49" t="s">
        <v>8</v>
      </c>
      <c r="P21" s="52">
        <v>2</v>
      </c>
      <c r="Q21" s="49" t="s">
        <v>9</v>
      </c>
      <c r="R21" s="47">
        <f>H21*N21*P21</f>
        <v>4000000</v>
      </c>
    </row>
    <row r="22" spans="1:18" s="48" customFormat="1" x14ac:dyDescent="0.3">
      <c r="A22" s="116"/>
      <c r="B22" s="119"/>
      <c r="C22" s="155"/>
      <c r="D22" s="130"/>
      <c r="E22" s="130"/>
      <c r="F22" s="2" t="s">
        <v>124</v>
      </c>
      <c r="G22" s="2"/>
      <c r="H22" s="104">
        <v>40000</v>
      </c>
      <c r="I22" s="104"/>
      <c r="J22" s="104"/>
      <c r="K22" s="104"/>
      <c r="L22" s="104"/>
      <c r="M22" s="49" t="s">
        <v>8</v>
      </c>
      <c r="N22" s="105"/>
      <c r="O22" s="105"/>
      <c r="P22" s="51">
        <v>90</v>
      </c>
      <c r="Q22" s="49" t="s">
        <v>9</v>
      </c>
      <c r="R22" s="47">
        <f>H22*P22</f>
        <v>3600000</v>
      </c>
    </row>
    <row r="23" spans="1:18" s="60" customFormat="1" x14ac:dyDescent="0.3">
      <c r="A23" s="116"/>
      <c r="B23" s="119"/>
      <c r="C23" s="155"/>
      <c r="D23" s="130"/>
      <c r="E23" s="130"/>
      <c r="F23" s="2" t="s">
        <v>203</v>
      </c>
      <c r="G23" s="2"/>
      <c r="H23" s="104">
        <v>6000</v>
      </c>
      <c r="I23" s="104"/>
      <c r="J23" s="104"/>
      <c r="K23" s="104"/>
      <c r="L23" s="104"/>
      <c r="M23" s="49" t="s">
        <v>8</v>
      </c>
      <c r="N23" s="51">
        <v>50</v>
      </c>
      <c r="O23" s="49" t="s">
        <v>8</v>
      </c>
      <c r="P23" s="52">
        <v>10</v>
      </c>
      <c r="Q23" s="49" t="s">
        <v>9</v>
      </c>
      <c r="R23" s="47">
        <f>H23*N23*P23</f>
        <v>3000000</v>
      </c>
    </row>
    <row r="24" spans="1:18" s="60" customFormat="1" x14ac:dyDescent="0.3">
      <c r="A24" s="116"/>
      <c r="B24" s="119"/>
      <c r="C24" s="155"/>
      <c r="D24" s="130"/>
      <c r="E24" s="130"/>
      <c r="F24" s="2" t="s">
        <v>156</v>
      </c>
      <c r="G24" s="2"/>
      <c r="H24" s="104">
        <v>180000</v>
      </c>
      <c r="I24" s="104"/>
      <c r="J24" s="104"/>
      <c r="K24" s="104"/>
      <c r="L24" s="104"/>
      <c r="M24" s="49" t="s">
        <v>8</v>
      </c>
      <c r="N24" s="51">
        <v>50</v>
      </c>
      <c r="O24" s="49" t="s">
        <v>8</v>
      </c>
      <c r="P24" s="52">
        <v>1</v>
      </c>
      <c r="Q24" s="49" t="s">
        <v>9</v>
      </c>
      <c r="R24" s="47">
        <f>H24*N24*P24</f>
        <v>9000000</v>
      </c>
    </row>
    <row r="25" spans="1:18" s="60" customFormat="1" x14ac:dyDescent="0.3">
      <c r="A25" s="116"/>
      <c r="B25" s="119"/>
      <c r="C25" s="155"/>
      <c r="D25" s="130"/>
      <c r="E25" s="130"/>
      <c r="F25" s="2" t="s">
        <v>134</v>
      </c>
      <c r="G25" s="2"/>
      <c r="H25" s="104">
        <v>100000</v>
      </c>
      <c r="I25" s="104"/>
      <c r="J25" s="104"/>
      <c r="K25" s="104"/>
      <c r="L25" s="104"/>
      <c r="M25" s="49" t="s">
        <v>8</v>
      </c>
      <c r="N25" s="51">
        <v>5</v>
      </c>
      <c r="O25" s="49" t="s">
        <v>8</v>
      </c>
      <c r="P25" s="52">
        <v>1</v>
      </c>
      <c r="Q25" s="49" t="s">
        <v>9</v>
      </c>
      <c r="R25" s="47">
        <f>H25*N25*P25</f>
        <v>500000</v>
      </c>
    </row>
    <row r="26" spans="1:18" s="60" customFormat="1" x14ac:dyDescent="0.3">
      <c r="A26" s="116"/>
      <c r="B26" s="119"/>
      <c r="C26" s="155"/>
      <c r="D26" s="130"/>
      <c r="E26" s="130"/>
      <c r="F26" s="2" t="s">
        <v>178</v>
      </c>
      <c r="G26" s="2"/>
      <c r="H26" s="148" t="s">
        <v>197</v>
      </c>
      <c r="I26" s="148"/>
      <c r="J26" s="148"/>
      <c r="K26" s="148"/>
      <c r="L26" s="148"/>
      <c r="M26" s="149"/>
      <c r="N26" s="149"/>
      <c r="O26" s="149"/>
      <c r="P26" s="149"/>
      <c r="Q26" s="49" t="s">
        <v>9</v>
      </c>
      <c r="R26" s="47">
        <v>32280000</v>
      </c>
    </row>
    <row r="27" spans="1:18" x14ac:dyDescent="0.3">
      <c r="A27" s="116"/>
      <c r="B27" s="119"/>
      <c r="C27" s="156"/>
      <c r="D27" s="130"/>
      <c r="E27" s="130"/>
      <c r="F27" s="14"/>
      <c r="G27" s="14"/>
      <c r="H27" s="15"/>
      <c r="I27" s="15"/>
      <c r="J27" s="15"/>
      <c r="K27" s="15"/>
      <c r="L27" s="15"/>
      <c r="M27" s="14"/>
      <c r="N27" s="14"/>
      <c r="O27" s="14"/>
      <c r="P27" s="18" t="s">
        <v>10</v>
      </c>
      <c r="Q27" s="16"/>
      <c r="R27" s="3">
        <f>SUM(R20:R26)</f>
        <v>52920000</v>
      </c>
    </row>
    <row r="28" spans="1:18" x14ac:dyDescent="0.3">
      <c r="A28" s="116"/>
      <c r="B28" s="61" t="s">
        <v>16</v>
      </c>
      <c r="C28" s="61"/>
      <c r="D28" s="5"/>
      <c r="E28" s="10">
        <f>SUM(E29:E53)</f>
        <v>345600000</v>
      </c>
      <c r="F28" s="6"/>
      <c r="G28" s="7"/>
      <c r="H28" s="8"/>
      <c r="I28" s="8"/>
      <c r="J28" s="8"/>
      <c r="K28" s="8"/>
      <c r="L28" s="8"/>
      <c r="M28" s="7"/>
      <c r="N28" s="7"/>
      <c r="O28" s="7"/>
      <c r="P28" s="7"/>
      <c r="Q28" s="7"/>
      <c r="R28" s="9"/>
    </row>
    <row r="29" spans="1:18" x14ac:dyDescent="0.3">
      <c r="A29" s="116"/>
      <c r="B29" s="116"/>
      <c r="C29" s="147" t="s">
        <v>17</v>
      </c>
      <c r="D29" s="116"/>
      <c r="E29" s="129">
        <f>R34</f>
        <v>91200000</v>
      </c>
      <c r="F29" s="25" t="s">
        <v>19</v>
      </c>
      <c r="G29" s="11"/>
      <c r="H29" s="12">
        <v>3000000</v>
      </c>
      <c r="I29" s="12"/>
      <c r="J29" s="12"/>
      <c r="K29" s="12"/>
      <c r="L29" s="12"/>
      <c r="M29" s="19" t="s">
        <v>8</v>
      </c>
      <c r="N29" s="22"/>
      <c r="O29" s="19"/>
      <c r="P29" s="23">
        <v>12</v>
      </c>
      <c r="Q29" s="19" t="s">
        <v>9</v>
      </c>
      <c r="R29" s="20">
        <f>H29*P29</f>
        <v>36000000</v>
      </c>
    </row>
    <row r="30" spans="1:18" x14ac:dyDescent="0.3">
      <c r="A30" s="116"/>
      <c r="B30" s="116"/>
      <c r="C30" s="126"/>
      <c r="D30" s="116"/>
      <c r="E30" s="130"/>
      <c r="F30" s="26" t="s">
        <v>20</v>
      </c>
      <c r="G30" s="2"/>
      <c r="H30" s="53">
        <v>500000</v>
      </c>
      <c r="I30" s="53"/>
      <c r="J30" s="53"/>
      <c r="K30" s="53"/>
      <c r="L30" s="53"/>
      <c r="M30" s="49" t="s">
        <v>230</v>
      </c>
      <c r="N30" s="52"/>
      <c r="O30" s="49"/>
      <c r="P30" s="50">
        <v>12</v>
      </c>
      <c r="Q30" s="49" t="s">
        <v>9</v>
      </c>
      <c r="R30" s="47">
        <f>H30*P30</f>
        <v>6000000</v>
      </c>
    </row>
    <row r="31" spans="1:18" x14ac:dyDescent="0.3">
      <c r="A31" s="116"/>
      <c r="B31" s="116"/>
      <c r="C31" s="126"/>
      <c r="D31" s="116"/>
      <c r="E31" s="130"/>
      <c r="F31" s="26" t="s">
        <v>21</v>
      </c>
      <c r="G31" s="2"/>
      <c r="H31" s="53">
        <v>1800000</v>
      </c>
      <c r="I31" s="53"/>
      <c r="J31" s="53"/>
      <c r="K31" s="53"/>
      <c r="L31" s="53"/>
      <c r="M31" s="49" t="s">
        <v>8</v>
      </c>
      <c r="N31" s="52"/>
      <c r="O31" s="49"/>
      <c r="P31" s="50">
        <v>12</v>
      </c>
      <c r="Q31" s="49" t="s">
        <v>9</v>
      </c>
      <c r="R31" s="47">
        <f>H31*P31</f>
        <v>21600000</v>
      </c>
    </row>
    <row r="32" spans="1:18" x14ac:dyDescent="0.3">
      <c r="A32" s="116"/>
      <c r="B32" s="116"/>
      <c r="C32" s="126"/>
      <c r="D32" s="116"/>
      <c r="E32" s="130"/>
      <c r="F32" s="26" t="s">
        <v>18</v>
      </c>
      <c r="G32" s="2"/>
      <c r="H32" s="53">
        <v>2300000</v>
      </c>
      <c r="I32" s="53"/>
      <c r="J32" s="53"/>
      <c r="K32" s="53"/>
      <c r="L32" s="53"/>
      <c r="M32" s="49" t="s">
        <v>8</v>
      </c>
      <c r="N32" s="52"/>
      <c r="O32" s="49"/>
      <c r="P32" s="50">
        <v>12</v>
      </c>
      <c r="Q32" s="49" t="s">
        <v>9</v>
      </c>
      <c r="R32" s="47">
        <f>H32*P32</f>
        <v>27600000</v>
      </c>
    </row>
    <row r="33" spans="1:18" s="60" customFormat="1" x14ac:dyDescent="0.3">
      <c r="A33" s="116"/>
      <c r="B33" s="116"/>
      <c r="C33" s="126"/>
      <c r="D33" s="116"/>
      <c r="E33" s="130"/>
      <c r="F33" s="26"/>
      <c r="G33" s="2"/>
      <c r="H33" s="53"/>
      <c r="I33" s="53"/>
      <c r="J33" s="53"/>
      <c r="K33" s="53"/>
      <c r="L33" s="53"/>
      <c r="M33" s="49"/>
      <c r="N33" s="51"/>
      <c r="O33" s="49"/>
      <c r="P33" s="50"/>
      <c r="Q33" s="49"/>
      <c r="R33" s="47"/>
    </row>
    <row r="34" spans="1:18" x14ac:dyDescent="0.3">
      <c r="A34" s="116"/>
      <c r="B34" s="116"/>
      <c r="C34" s="126"/>
      <c r="D34" s="116"/>
      <c r="E34" s="130"/>
      <c r="F34" s="27"/>
      <c r="G34" s="14"/>
      <c r="H34" s="15"/>
      <c r="I34" s="15"/>
      <c r="J34" s="15"/>
      <c r="K34" s="15"/>
      <c r="L34" s="15"/>
      <c r="M34" s="14"/>
      <c r="N34" s="14"/>
      <c r="O34" s="14"/>
      <c r="P34" s="18" t="s">
        <v>10</v>
      </c>
      <c r="Q34" s="16"/>
      <c r="R34" s="3">
        <f>SUM(R29:R33)</f>
        <v>91200000</v>
      </c>
    </row>
    <row r="35" spans="1:18" x14ac:dyDescent="0.3">
      <c r="A35" s="116"/>
      <c r="B35" s="116"/>
      <c r="C35" s="126" t="s">
        <v>22</v>
      </c>
      <c r="D35" s="116"/>
      <c r="E35" s="127">
        <f>R36</f>
        <v>90000000</v>
      </c>
      <c r="F35" s="25" t="s">
        <v>110</v>
      </c>
      <c r="G35" s="11"/>
      <c r="H35" s="12">
        <v>7500000</v>
      </c>
      <c r="I35" s="12"/>
      <c r="J35" s="12"/>
      <c r="K35" s="12"/>
      <c r="L35" s="12"/>
      <c r="M35" s="19" t="s">
        <v>8</v>
      </c>
      <c r="N35" s="22"/>
      <c r="O35" s="19"/>
      <c r="P35" s="23">
        <v>12</v>
      </c>
      <c r="Q35" s="19" t="s">
        <v>9</v>
      </c>
      <c r="R35" s="20">
        <f>H35*P35</f>
        <v>90000000</v>
      </c>
    </row>
    <row r="36" spans="1:18" x14ac:dyDescent="0.3">
      <c r="A36" s="116"/>
      <c r="B36" s="116"/>
      <c r="C36" s="126"/>
      <c r="D36" s="116"/>
      <c r="E36" s="128"/>
      <c r="F36" s="27"/>
      <c r="G36" s="14"/>
      <c r="H36" s="15"/>
      <c r="I36" s="15"/>
      <c r="J36" s="15"/>
      <c r="K36" s="15"/>
      <c r="L36" s="15"/>
      <c r="M36" s="14"/>
      <c r="N36" s="14"/>
      <c r="O36" s="14"/>
      <c r="P36" s="18" t="s">
        <v>10</v>
      </c>
      <c r="Q36" s="16"/>
      <c r="R36" s="3">
        <f>SUM(R35:R35)</f>
        <v>90000000</v>
      </c>
    </row>
    <row r="37" spans="1:18" x14ac:dyDescent="0.3">
      <c r="A37" s="116"/>
      <c r="B37" s="116"/>
      <c r="C37" s="126" t="s">
        <v>23</v>
      </c>
      <c r="D37" s="116"/>
      <c r="E37" s="129">
        <f>R53</f>
        <v>164400000</v>
      </c>
      <c r="F37" s="2" t="s">
        <v>24</v>
      </c>
      <c r="G37" s="2"/>
      <c r="H37" s="53"/>
      <c r="I37" s="53"/>
      <c r="J37" s="53"/>
      <c r="K37" s="53"/>
      <c r="L37" s="53"/>
      <c r="M37" s="2"/>
      <c r="N37" s="2"/>
      <c r="O37" s="2"/>
      <c r="P37" s="2"/>
      <c r="Q37" s="2"/>
      <c r="R37" s="47">
        <f>SUM(R38:R40)</f>
        <v>92800000</v>
      </c>
    </row>
    <row r="38" spans="1:18" x14ac:dyDescent="0.3">
      <c r="A38" s="116"/>
      <c r="B38" s="116"/>
      <c r="C38" s="126"/>
      <c r="D38" s="116"/>
      <c r="E38" s="129"/>
      <c r="F38" s="1" t="s">
        <v>140</v>
      </c>
      <c r="G38" s="2"/>
      <c r="H38" s="53">
        <v>4000000</v>
      </c>
      <c r="I38" s="53"/>
      <c r="J38" s="53"/>
      <c r="K38" s="53"/>
      <c r="L38" s="53"/>
      <c r="M38" s="2"/>
      <c r="N38" s="2"/>
      <c r="O38" s="49" t="s">
        <v>8</v>
      </c>
      <c r="P38" s="52">
        <v>2</v>
      </c>
      <c r="Q38" s="49" t="s">
        <v>9</v>
      </c>
      <c r="R38" s="47">
        <f>H38*P38</f>
        <v>8000000</v>
      </c>
    </row>
    <row r="39" spans="1:18" x14ac:dyDescent="0.3">
      <c r="A39" s="116"/>
      <c r="B39" s="116"/>
      <c r="C39" s="126"/>
      <c r="D39" s="116"/>
      <c r="E39" s="129"/>
      <c r="F39" s="1" t="s">
        <v>139</v>
      </c>
      <c r="G39" s="2"/>
      <c r="H39" s="53">
        <v>8000</v>
      </c>
      <c r="I39" s="53"/>
      <c r="J39" s="53"/>
      <c r="K39" s="53"/>
      <c r="L39" s="53"/>
      <c r="M39" s="49" t="s">
        <v>8</v>
      </c>
      <c r="N39" s="51">
        <v>600</v>
      </c>
      <c r="O39" s="49" t="s">
        <v>8</v>
      </c>
      <c r="P39" s="52">
        <v>2</v>
      </c>
      <c r="Q39" s="49" t="s">
        <v>9</v>
      </c>
      <c r="R39" s="47">
        <f>H39*N39*P39</f>
        <v>9600000</v>
      </c>
    </row>
    <row r="40" spans="1:18" x14ac:dyDescent="0.3">
      <c r="A40" s="116"/>
      <c r="B40" s="116"/>
      <c r="C40" s="126"/>
      <c r="D40" s="116"/>
      <c r="E40" s="130"/>
      <c r="F40" s="1" t="s">
        <v>25</v>
      </c>
      <c r="G40" s="2"/>
      <c r="H40" s="53">
        <v>100000</v>
      </c>
      <c r="I40" s="53"/>
      <c r="J40" s="53"/>
      <c r="K40" s="53"/>
      <c r="L40" s="53"/>
      <c r="M40" s="49" t="s">
        <v>8</v>
      </c>
      <c r="N40" s="51">
        <v>376</v>
      </c>
      <c r="O40" s="49" t="s">
        <v>8</v>
      </c>
      <c r="P40" s="52">
        <v>2</v>
      </c>
      <c r="Q40" s="49" t="s">
        <v>9</v>
      </c>
      <c r="R40" s="47">
        <f>H40*N40*P40</f>
        <v>75200000</v>
      </c>
    </row>
    <row r="41" spans="1:18" x14ac:dyDescent="0.3">
      <c r="A41" s="116"/>
      <c r="B41" s="116"/>
      <c r="C41" s="126"/>
      <c r="D41" s="116"/>
      <c r="E41" s="130"/>
      <c r="F41" s="2" t="s">
        <v>26</v>
      </c>
      <c r="G41" s="2"/>
      <c r="H41" s="53"/>
      <c r="I41" s="53"/>
      <c r="J41" s="53"/>
      <c r="K41" s="53"/>
      <c r="L41" s="53"/>
      <c r="M41" s="49"/>
      <c r="N41" s="51"/>
      <c r="O41" s="49"/>
      <c r="P41" s="52"/>
      <c r="Q41" s="49"/>
      <c r="R41" s="47">
        <f>SUM(R42:R44)</f>
        <v>24300000</v>
      </c>
    </row>
    <row r="42" spans="1:18" s="60" customFormat="1" x14ac:dyDescent="0.3">
      <c r="A42" s="116"/>
      <c r="B42" s="116"/>
      <c r="C42" s="126"/>
      <c r="D42" s="116"/>
      <c r="E42" s="130"/>
      <c r="F42" s="1" t="s">
        <v>135</v>
      </c>
      <c r="G42" s="2"/>
      <c r="H42" s="53">
        <v>200000</v>
      </c>
      <c r="I42" s="53"/>
      <c r="J42" s="53"/>
      <c r="K42" s="53"/>
      <c r="L42" s="53"/>
      <c r="M42" s="2"/>
      <c r="N42" s="2"/>
      <c r="O42" s="49" t="s">
        <v>8</v>
      </c>
      <c r="P42" s="52">
        <v>6</v>
      </c>
      <c r="Q42" s="49" t="s">
        <v>9</v>
      </c>
      <c r="R42" s="47">
        <f>H42*P42</f>
        <v>1200000</v>
      </c>
    </row>
    <row r="43" spans="1:18" s="60" customFormat="1" x14ac:dyDescent="0.3">
      <c r="A43" s="116"/>
      <c r="B43" s="116"/>
      <c r="C43" s="126"/>
      <c r="D43" s="116"/>
      <c r="E43" s="130"/>
      <c r="F43" s="1" t="s">
        <v>136</v>
      </c>
      <c r="G43" s="2"/>
      <c r="H43" s="53">
        <v>1000000</v>
      </c>
      <c r="I43" s="53"/>
      <c r="J43" s="53"/>
      <c r="K43" s="53"/>
      <c r="L43" s="53"/>
      <c r="M43" s="49" t="s">
        <v>8</v>
      </c>
      <c r="N43" s="51"/>
      <c r="O43" s="49"/>
      <c r="P43" s="52">
        <v>6</v>
      </c>
      <c r="Q43" s="49" t="s">
        <v>9</v>
      </c>
      <c r="R43" s="47">
        <f>H43*P43</f>
        <v>6000000</v>
      </c>
    </row>
    <row r="44" spans="1:18" s="60" customFormat="1" x14ac:dyDescent="0.3">
      <c r="A44" s="116"/>
      <c r="B44" s="116"/>
      <c r="C44" s="126"/>
      <c r="D44" s="116"/>
      <c r="E44" s="130"/>
      <c r="F44" s="1" t="s">
        <v>137</v>
      </c>
      <c r="G44" s="2"/>
      <c r="H44" s="53">
        <v>50000</v>
      </c>
      <c r="I44" s="53"/>
      <c r="J44" s="53"/>
      <c r="K44" s="53"/>
      <c r="L44" s="53"/>
      <c r="M44" s="49" t="s">
        <v>8</v>
      </c>
      <c r="N44" s="51">
        <v>57</v>
      </c>
      <c r="O44" s="49" t="s">
        <v>8</v>
      </c>
      <c r="P44" s="52">
        <v>6</v>
      </c>
      <c r="Q44" s="49" t="s">
        <v>9</v>
      </c>
      <c r="R44" s="47">
        <f>H44*N44*P44</f>
        <v>17100000</v>
      </c>
    </row>
    <row r="45" spans="1:18" x14ac:dyDescent="0.3">
      <c r="A45" s="116"/>
      <c r="B45" s="116"/>
      <c r="C45" s="126"/>
      <c r="D45" s="116"/>
      <c r="E45" s="130"/>
      <c r="F45" s="2" t="s">
        <v>30</v>
      </c>
      <c r="G45" s="2"/>
      <c r="H45" s="53">
        <v>2000000</v>
      </c>
      <c r="I45" s="53"/>
      <c r="J45" s="53"/>
      <c r="K45" s="53"/>
      <c r="L45" s="53"/>
      <c r="M45" s="49" t="s">
        <v>8</v>
      </c>
      <c r="N45" s="51"/>
      <c r="O45" s="49"/>
      <c r="P45" s="50">
        <v>12</v>
      </c>
      <c r="Q45" s="49" t="s">
        <v>9</v>
      </c>
      <c r="R45" s="47">
        <f>H45*P45</f>
        <v>24000000</v>
      </c>
    </row>
    <row r="46" spans="1:18" x14ac:dyDescent="0.3">
      <c r="A46" s="116"/>
      <c r="B46" s="116"/>
      <c r="C46" s="126"/>
      <c r="D46" s="116"/>
      <c r="E46" s="130"/>
      <c r="F46" s="2" t="s">
        <v>27</v>
      </c>
      <c r="G46" s="2"/>
      <c r="H46" s="53"/>
      <c r="I46" s="53"/>
      <c r="J46" s="53"/>
      <c r="K46" s="53"/>
      <c r="L46" s="53"/>
      <c r="M46" s="2"/>
      <c r="N46" s="2"/>
      <c r="O46" s="2"/>
      <c r="P46" s="2"/>
      <c r="Q46" s="2"/>
      <c r="R46" s="47">
        <f>SUM(R47:R52)</f>
        <v>23300000</v>
      </c>
    </row>
    <row r="47" spans="1:18" x14ac:dyDescent="0.3">
      <c r="A47" s="116"/>
      <c r="B47" s="116"/>
      <c r="C47" s="126"/>
      <c r="D47" s="116"/>
      <c r="E47" s="130"/>
      <c r="F47" s="1" t="s">
        <v>28</v>
      </c>
      <c r="G47" s="2"/>
      <c r="H47" s="53">
        <v>300000</v>
      </c>
      <c r="I47" s="53"/>
      <c r="J47" s="53"/>
      <c r="K47" s="53"/>
      <c r="L47" s="53"/>
      <c r="M47" s="49" t="s">
        <v>8</v>
      </c>
      <c r="N47" s="51">
        <v>3</v>
      </c>
      <c r="O47" s="49" t="s">
        <v>8</v>
      </c>
      <c r="P47" s="52">
        <v>1</v>
      </c>
      <c r="Q47" s="49" t="s">
        <v>9</v>
      </c>
      <c r="R47" s="47">
        <f>H47*N47*P47</f>
        <v>900000</v>
      </c>
    </row>
    <row r="48" spans="1:18" s="60" customFormat="1" x14ac:dyDescent="0.3">
      <c r="A48" s="116"/>
      <c r="B48" s="116"/>
      <c r="C48" s="126"/>
      <c r="D48" s="116"/>
      <c r="E48" s="130"/>
      <c r="F48" s="1" t="s">
        <v>138</v>
      </c>
      <c r="G48" s="2"/>
      <c r="H48" s="53">
        <v>3300000</v>
      </c>
      <c r="I48" s="53"/>
      <c r="J48" s="53"/>
      <c r="K48" s="53"/>
      <c r="L48" s="53"/>
      <c r="M48" s="49"/>
      <c r="N48" s="51"/>
      <c r="O48" s="49" t="s">
        <v>8</v>
      </c>
      <c r="P48" s="52">
        <v>1</v>
      </c>
      <c r="Q48" s="49" t="s">
        <v>9</v>
      </c>
      <c r="R48" s="47">
        <f>H48*P48</f>
        <v>3300000</v>
      </c>
    </row>
    <row r="49" spans="1:22" s="48" customFormat="1" x14ac:dyDescent="0.3">
      <c r="A49" s="116"/>
      <c r="B49" s="116"/>
      <c r="C49" s="126"/>
      <c r="D49" s="116"/>
      <c r="E49" s="130"/>
      <c r="F49" s="1" t="s">
        <v>123</v>
      </c>
      <c r="G49" s="2"/>
      <c r="H49" s="53">
        <v>50000</v>
      </c>
      <c r="I49" s="53"/>
      <c r="J49" s="53"/>
      <c r="K49" s="53"/>
      <c r="L49" s="53"/>
      <c r="M49" s="49" t="s">
        <v>8</v>
      </c>
      <c r="N49" s="51">
        <v>6</v>
      </c>
      <c r="O49" s="49" t="s">
        <v>8</v>
      </c>
      <c r="P49" s="52">
        <v>1</v>
      </c>
      <c r="Q49" s="49" t="s">
        <v>9</v>
      </c>
      <c r="R49" s="47">
        <f>H49*N49*P49</f>
        <v>300000</v>
      </c>
    </row>
    <row r="50" spans="1:22" s="48" customFormat="1" x14ac:dyDescent="0.3">
      <c r="A50" s="116"/>
      <c r="B50" s="116"/>
      <c r="C50" s="126"/>
      <c r="D50" s="116"/>
      <c r="E50" s="130"/>
      <c r="F50" s="1" t="s">
        <v>231</v>
      </c>
      <c r="G50" s="2"/>
      <c r="H50" s="53">
        <v>300000</v>
      </c>
      <c r="I50" s="53"/>
      <c r="J50" s="53"/>
      <c r="K50" s="53"/>
      <c r="L50" s="53"/>
      <c r="M50" s="49" t="s">
        <v>8</v>
      </c>
      <c r="N50" s="51"/>
      <c r="O50" s="49"/>
      <c r="P50" s="35">
        <v>17</v>
      </c>
      <c r="Q50" s="49" t="s">
        <v>9</v>
      </c>
      <c r="R50" s="47">
        <f>H50*P50</f>
        <v>5100000</v>
      </c>
    </row>
    <row r="51" spans="1:22" s="60" customFormat="1" x14ac:dyDescent="0.3">
      <c r="A51" s="116"/>
      <c r="B51" s="116"/>
      <c r="C51" s="126"/>
      <c r="D51" s="116"/>
      <c r="E51" s="130"/>
      <c r="F51" s="1" t="s">
        <v>232</v>
      </c>
      <c r="G51" s="2"/>
      <c r="H51" s="53">
        <v>100000</v>
      </c>
      <c r="I51" s="53"/>
      <c r="J51" s="53"/>
      <c r="K51" s="53"/>
      <c r="L51" s="53"/>
      <c r="M51" s="49" t="s">
        <v>8</v>
      </c>
      <c r="N51" s="51"/>
      <c r="O51" s="49"/>
      <c r="P51" s="35">
        <v>17</v>
      </c>
      <c r="Q51" s="49" t="s">
        <v>9</v>
      </c>
      <c r="R51" s="47">
        <f>H51*P51</f>
        <v>1700000</v>
      </c>
    </row>
    <row r="52" spans="1:22" x14ac:dyDescent="0.3">
      <c r="A52" s="116"/>
      <c r="B52" s="116"/>
      <c r="C52" s="126"/>
      <c r="D52" s="116"/>
      <c r="E52" s="130"/>
      <c r="F52" s="1" t="s">
        <v>29</v>
      </c>
      <c r="G52" s="2"/>
      <c r="H52" s="53">
        <v>1000000</v>
      </c>
      <c r="I52" s="53"/>
      <c r="J52" s="53"/>
      <c r="K52" s="53"/>
      <c r="L52" s="53"/>
      <c r="M52" s="49" t="s">
        <v>8</v>
      </c>
      <c r="N52" s="51"/>
      <c r="O52" s="49"/>
      <c r="P52" s="50">
        <v>12</v>
      </c>
      <c r="Q52" s="49" t="s">
        <v>9</v>
      </c>
      <c r="R52" s="47">
        <f>H52*P52</f>
        <v>12000000</v>
      </c>
    </row>
    <row r="53" spans="1:22" x14ac:dyDescent="0.3">
      <c r="A53" s="116"/>
      <c r="B53" s="116"/>
      <c r="C53" s="126"/>
      <c r="D53" s="116"/>
      <c r="E53" s="130"/>
      <c r="F53" s="14"/>
      <c r="G53" s="14"/>
      <c r="H53" s="15"/>
      <c r="I53" s="15"/>
      <c r="J53" s="15"/>
      <c r="K53" s="15"/>
      <c r="L53" s="15"/>
      <c r="M53" s="14"/>
      <c r="N53" s="14"/>
      <c r="O53" s="14"/>
      <c r="P53" s="18" t="s">
        <v>10</v>
      </c>
      <c r="Q53" s="16"/>
      <c r="R53" s="3">
        <f>R37+R41+R45+R46</f>
        <v>164400000</v>
      </c>
      <c r="S53" s="13"/>
      <c r="T53" s="13"/>
      <c r="U53" s="13"/>
      <c r="V53" s="13"/>
    </row>
    <row r="54" spans="1:22" x14ac:dyDescent="0.3">
      <c r="A54" s="116"/>
      <c r="B54" s="61" t="s">
        <v>31</v>
      </c>
      <c r="C54" s="97"/>
      <c r="D54" s="61"/>
      <c r="E54" s="10">
        <f>SUM(E55:E101)</f>
        <v>182930000</v>
      </c>
      <c r="F54" s="6"/>
      <c r="G54" s="7"/>
      <c r="H54" s="8"/>
      <c r="I54" s="8"/>
      <c r="J54" s="8"/>
      <c r="K54" s="8"/>
      <c r="L54" s="8"/>
      <c r="M54" s="7"/>
      <c r="N54" s="7"/>
      <c r="O54" s="7"/>
      <c r="P54" s="7"/>
      <c r="Q54" s="7"/>
      <c r="R54" s="9"/>
      <c r="S54" s="13"/>
      <c r="T54" s="13"/>
      <c r="U54" s="13"/>
      <c r="V54" s="13"/>
    </row>
    <row r="55" spans="1:22" x14ac:dyDescent="0.3">
      <c r="A55" s="116"/>
      <c r="B55" s="116"/>
      <c r="C55" s="126" t="s">
        <v>32</v>
      </c>
      <c r="D55" s="116"/>
      <c r="E55" s="129">
        <f>R57</f>
        <v>39000000</v>
      </c>
      <c r="F55" s="11" t="s">
        <v>33</v>
      </c>
      <c r="G55" s="11"/>
      <c r="H55" s="12">
        <v>2000000</v>
      </c>
      <c r="I55" s="12"/>
      <c r="J55" s="12"/>
      <c r="K55" s="12"/>
      <c r="L55" s="12"/>
      <c r="M55" s="19" t="s">
        <v>8</v>
      </c>
      <c r="N55" s="22"/>
      <c r="O55" s="19"/>
      <c r="P55" s="23">
        <v>12</v>
      </c>
      <c r="Q55" s="19" t="s">
        <v>9</v>
      </c>
      <c r="R55" s="20">
        <f>H55*P55</f>
        <v>24000000</v>
      </c>
      <c r="S55" s="32"/>
      <c r="T55" s="13"/>
      <c r="U55" s="13"/>
      <c r="V55" s="13"/>
    </row>
    <row r="56" spans="1:22" x14ac:dyDescent="0.3">
      <c r="A56" s="116"/>
      <c r="B56" s="116"/>
      <c r="C56" s="126"/>
      <c r="D56" s="116"/>
      <c r="E56" s="130"/>
      <c r="F56" s="2" t="s">
        <v>34</v>
      </c>
      <c r="G56" s="2"/>
      <c r="H56" s="53">
        <v>3000000</v>
      </c>
      <c r="I56" s="53"/>
      <c r="J56" s="53"/>
      <c r="K56" s="53"/>
      <c r="L56" s="53"/>
      <c r="M56" s="49" t="s">
        <v>8</v>
      </c>
      <c r="N56" s="51"/>
      <c r="O56" s="49"/>
      <c r="P56" s="52">
        <v>5</v>
      </c>
      <c r="Q56" s="49" t="s">
        <v>9</v>
      </c>
      <c r="R56" s="47">
        <f>H56*P56</f>
        <v>15000000</v>
      </c>
      <c r="S56" s="32"/>
      <c r="T56" s="13"/>
      <c r="U56" s="13"/>
      <c r="V56" s="13"/>
    </row>
    <row r="57" spans="1:22" x14ac:dyDescent="0.3">
      <c r="A57" s="116"/>
      <c r="B57" s="116"/>
      <c r="C57" s="126"/>
      <c r="D57" s="116"/>
      <c r="E57" s="130"/>
      <c r="F57" s="14"/>
      <c r="G57" s="14"/>
      <c r="H57" s="15"/>
      <c r="I57" s="15"/>
      <c r="J57" s="15"/>
      <c r="K57" s="15"/>
      <c r="L57" s="15"/>
      <c r="M57" s="14"/>
      <c r="N57" s="14"/>
      <c r="O57" s="14"/>
      <c r="P57" s="18" t="s">
        <v>10</v>
      </c>
      <c r="Q57" s="16"/>
      <c r="R57" s="3">
        <f>SUM(R55:R56)</f>
        <v>39000000</v>
      </c>
      <c r="S57" s="32"/>
      <c r="T57" s="13"/>
      <c r="U57" s="13"/>
      <c r="V57" s="13"/>
    </row>
    <row r="58" spans="1:22" x14ac:dyDescent="0.3">
      <c r="A58" s="116"/>
      <c r="B58" s="116"/>
      <c r="C58" s="126" t="s">
        <v>35</v>
      </c>
      <c r="D58" s="116"/>
      <c r="E58" s="129">
        <f>R75</f>
        <v>57020000</v>
      </c>
      <c r="F58" s="11" t="s">
        <v>36</v>
      </c>
      <c r="G58" s="11"/>
      <c r="H58" s="12">
        <v>230000</v>
      </c>
      <c r="I58" s="12"/>
      <c r="J58" s="12"/>
      <c r="K58" s="12"/>
      <c r="L58" s="12"/>
      <c r="M58" s="19" t="s">
        <v>8</v>
      </c>
      <c r="N58" s="22"/>
      <c r="O58" s="19"/>
      <c r="P58" s="23">
        <v>12</v>
      </c>
      <c r="Q58" s="19" t="s">
        <v>9</v>
      </c>
      <c r="R58" s="20">
        <f>H58*P58</f>
        <v>2760000</v>
      </c>
      <c r="S58" s="32"/>
      <c r="T58" s="13"/>
      <c r="U58" s="13"/>
      <c r="V58" s="13"/>
    </row>
    <row r="59" spans="1:22" x14ac:dyDescent="0.3">
      <c r="A59" s="116"/>
      <c r="B59" s="116"/>
      <c r="C59" s="126"/>
      <c r="D59" s="116"/>
      <c r="E59" s="130"/>
      <c r="F59" s="2" t="s">
        <v>37</v>
      </c>
      <c r="G59" s="2"/>
      <c r="H59" s="53">
        <v>50000</v>
      </c>
      <c r="I59" s="53"/>
      <c r="J59" s="53"/>
      <c r="K59" s="53"/>
      <c r="L59" s="53"/>
      <c r="M59" s="49" t="s">
        <v>8</v>
      </c>
      <c r="N59" s="51"/>
      <c r="O59" s="49"/>
      <c r="P59" s="50">
        <v>12</v>
      </c>
      <c r="Q59" s="49" t="s">
        <v>9</v>
      </c>
      <c r="R59" s="47">
        <f>H59*P59</f>
        <v>600000</v>
      </c>
      <c r="S59" s="32"/>
      <c r="T59" s="13"/>
      <c r="U59" s="13"/>
      <c r="V59" s="13"/>
    </row>
    <row r="60" spans="1:22" x14ac:dyDescent="0.3">
      <c r="A60" s="116"/>
      <c r="B60" s="116"/>
      <c r="C60" s="126"/>
      <c r="D60" s="116"/>
      <c r="E60" s="130"/>
      <c r="F60" s="2" t="s">
        <v>38</v>
      </c>
      <c r="G60" s="2"/>
      <c r="H60" s="53">
        <v>350000</v>
      </c>
      <c r="I60" s="53"/>
      <c r="J60" s="53"/>
      <c r="K60" s="53"/>
      <c r="L60" s="53"/>
      <c r="M60" s="49" t="s">
        <v>8</v>
      </c>
      <c r="N60" s="51"/>
      <c r="O60" s="49"/>
      <c r="P60" s="50">
        <v>12</v>
      </c>
      <c r="Q60" s="49" t="s">
        <v>9</v>
      </c>
      <c r="R60" s="47">
        <f>H60*P60</f>
        <v>4200000</v>
      </c>
      <c r="S60" s="32"/>
      <c r="T60" s="13"/>
      <c r="U60" s="13"/>
      <c r="V60" s="13"/>
    </row>
    <row r="61" spans="1:22" x14ac:dyDescent="0.3">
      <c r="A61" s="116"/>
      <c r="B61" s="116"/>
      <c r="C61" s="126"/>
      <c r="D61" s="116"/>
      <c r="E61" s="130"/>
      <c r="F61" s="2" t="s">
        <v>198</v>
      </c>
      <c r="G61" s="2"/>
      <c r="H61" s="53">
        <v>300000</v>
      </c>
      <c r="I61" s="53"/>
      <c r="J61" s="53"/>
      <c r="K61" s="53"/>
      <c r="L61" s="53"/>
      <c r="M61" s="49" t="s">
        <v>8</v>
      </c>
      <c r="N61" s="52">
        <v>1</v>
      </c>
      <c r="O61" s="49" t="s">
        <v>8</v>
      </c>
      <c r="P61" s="50">
        <v>12</v>
      </c>
      <c r="Q61" s="49" t="s">
        <v>9</v>
      </c>
      <c r="R61" s="47">
        <f>H61*N61*P61</f>
        <v>3600000</v>
      </c>
      <c r="S61" s="32"/>
      <c r="T61" s="13"/>
      <c r="U61" s="13"/>
      <c r="V61" s="13"/>
    </row>
    <row r="62" spans="1:22" x14ac:dyDescent="0.3">
      <c r="A62" s="116"/>
      <c r="B62" s="116"/>
      <c r="C62" s="126"/>
      <c r="D62" s="116"/>
      <c r="E62" s="130"/>
      <c r="F62" s="2" t="s">
        <v>199</v>
      </c>
      <c r="G62" s="2"/>
      <c r="H62" s="53">
        <v>45000</v>
      </c>
      <c r="I62" s="53"/>
      <c r="J62" s="53"/>
      <c r="K62" s="53"/>
      <c r="L62" s="53"/>
      <c r="M62" s="49" t="s">
        <v>8</v>
      </c>
      <c r="N62" s="51"/>
      <c r="O62" s="49"/>
      <c r="P62" s="50">
        <v>12</v>
      </c>
      <c r="Q62" s="49" t="s">
        <v>9</v>
      </c>
      <c r="R62" s="47">
        <f t="shared" ref="R62:R72" si="0">H62*P62</f>
        <v>540000</v>
      </c>
      <c r="S62" s="32"/>
      <c r="T62" s="13"/>
      <c r="U62" s="13"/>
      <c r="V62" s="13"/>
    </row>
    <row r="63" spans="1:22" x14ac:dyDescent="0.3">
      <c r="A63" s="116"/>
      <c r="B63" s="116"/>
      <c r="C63" s="126"/>
      <c r="D63" s="116"/>
      <c r="E63" s="130"/>
      <c r="F63" s="2" t="s">
        <v>39</v>
      </c>
      <c r="G63" s="2"/>
      <c r="H63" s="53">
        <v>220000</v>
      </c>
      <c r="I63" s="53"/>
      <c r="J63" s="53"/>
      <c r="K63" s="53"/>
      <c r="L63" s="53"/>
      <c r="M63" s="49" t="s">
        <v>8</v>
      </c>
      <c r="N63" s="51"/>
      <c r="O63" s="49"/>
      <c r="P63" s="50">
        <v>12</v>
      </c>
      <c r="Q63" s="49" t="s">
        <v>9</v>
      </c>
      <c r="R63" s="47">
        <f t="shared" si="0"/>
        <v>2640000</v>
      </c>
      <c r="S63" s="32"/>
      <c r="T63" s="13"/>
      <c r="U63" s="13"/>
      <c r="V63" s="13"/>
    </row>
    <row r="64" spans="1:22" x14ac:dyDescent="0.3">
      <c r="A64" s="116"/>
      <c r="B64" s="116"/>
      <c r="C64" s="126"/>
      <c r="D64" s="116"/>
      <c r="E64" s="130"/>
      <c r="F64" s="2" t="s">
        <v>40</v>
      </c>
      <c r="G64" s="2"/>
      <c r="H64" s="53">
        <v>100000</v>
      </c>
      <c r="I64" s="53"/>
      <c r="J64" s="53"/>
      <c r="K64" s="53"/>
      <c r="L64" s="53"/>
      <c r="M64" s="49" t="s">
        <v>8</v>
      </c>
      <c r="N64" s="51"/>
      <c r="O64" s="49"/>
      <c r="P64" s="50">
        <v>12</v>
      </c>
      <c r="Q64" s="49" t="s">
        <v>9</v>
      </c>
      <c r="R64" s="47">
        <f t="shared" si="0"/>
        <v>1200000</v>
      </c>
      <c r="S64" s="32"/>
      <c r="T64" s="13"/>
      <c r="U64" s="13"/>
      <c r="V64" s="13"/>
    </row>
    <row r="65" spans="1:22" x14ac:dyDescent="0.3">
      <c r="A65" s="116"/>
      <c r="B65" s="116"/>
      <c r="C65" s="126"/>
      <c r="D65" s="116"/>
      <c r="E65" s="130"/>
      <c r="F65" s="2" t="s">
        <v>41</v>
      </c>
      <c r="G65" s="2"/>
      <c r="H65" s="53">
        <v>330000</v>
      </c>
      <c r="I65" s="53"/>
      <c r="J65" s="53"/>
      <c r="K65" s="53"/>
      <c r="L65" s="53"/>
      <c r="M65" s="49" t="s">
        <v>8</v>
      </c>
      <c r="N65" s="51"/>
      <c r="O65" s="49"/>
      <c r="P65" s="50">
        <v>12</v>
      </c>
      <c r="Q65" s="49" t="s">
        <v>9</v>
      </c>
      <c r="R65" s="47">
        <f t="shared" si="0"/>
        <v>3960000</v>
      </c>
      <c r="S65" s="32"/>
      <c r="T65" s="13"/>
      <c r="U65" s="13"/>
      <c r="V65" s="13"/>
    </row>
    <row r="66" spans="1:22" x14ac:dyDescent="0.3">
      <c r="A66" s="116"/>
      <c r="B66" s="116"/>
      <c r="C66" s="126"/>
      <c r="D66" s="116"/>
      <c r="E66" s="130"/>
      <c r="F66" s="2" t="s">
        <v>200</v>
      </c>
      <c r="G66" s="2"/>
      <c r="H66" s="53">
        <v>10000</v>
      </c>
      <c r="I66" s="53"/>
      <c r="J66" s="53"/>
      <c r="K66" s="53"/>
      <c r="L66" s="53"/>
      <c r="M66" s="49" t="s">
        <v>8</v>
      </c>
      <c r="N66" s="51"/>
      <c r="O66" s="49"/>
      <c r="P66" s="52">
        <v>12</v>
      </c>
      <c r="Q66" s="49" t="s">
        <v>9</v>
      </c>
      <c r="R66" s="47">
        <f t="shared" si="0"/>
        <v>120000</v>
      </c>
      <c r="S66" s="32"/>
      <c r="T66" s="13"/>
      <c r="U66" s="13"/>
      <c r="V66" s="13"/>
    </row>
    <row r="67" spans="1:22" x14ac:dyDescent="0.3">
      <c r="A67" s="116"/>
      <c r="B67" s="116"/>
      <c r="C67" s="126"/>
      <c r="D67" s="116"/>
      <c r="E67" s="130"/>
      <c r="F67" s="2" t="s">
        <v>42</v>
      </c>
      <c r="G67" s="2"/>
      <c r="H67" s="53">
        <v>3500000</v>
      </c>
      <c r="I67" s="53"/>
      <c r="J67" s="53"/>
      <c r="K67" s="53"/>
      <c r="L67" s="53"/>
      <c r="M67" s="49" t="s">
        <v>8</v>
      </c>
      <c r="N67" s="51"/>
      <c r="O67" s="49"/>
      <c r="P67" s="52">
        <v>1</v>
      </c>
      <c r="Q67" s="49" t="s">
        <v>9</v>
      </c>
      <c r="R67" s="47">
        <f t="shared" si="0"/>
        <v>3500000</v>
      </c>
      <c r="S67" s="32"/>
      <c r="T67" s="13"/>
      <c r="U67" s="13"/>
      <c r="V67" s="13"/>
    </row>
    <row r="68" spans="1:22" s="60" customFormat="1" x14ac:dyDescent="0.3">
      <c r="A68" s="116"/>
      <c r="B68" s="116"/>
      <c r="C68" s="126"/>
      <c r="D68" s="116"/>
      <c r="E68" s="130"/>
      <c r="F68" s="2" t="s">
        <v>201</v>
      </c>
      <c r="G68" s="2"/>
      <c r="H68" s="53">
        <v>830000</v>
      </c>
      <c r="I68" s="53"/>
      <c r="J68" s="53"/>
      <c r="K68" s="53"/>
      <c r="L68" s="53"/>
      <c r="M68" s="49" t="s">
        <v>8</v>
      </c>
      <c r="N68" s="51"/>
      <c r="O68" s="49"/>
      <c r="P68" s="52">
        <v>2</v>
      </c>
      <c r="Q68" s="49" t="s">
        <v>9</v>
      </c>
      <c r="R68" s="47">
        <f t="shared" ref="R68" si="1">H68*P68</f>
        <v>1660000</v>
      </c>
      <c r="S68" s="32"/>
      <c r="T68" s="13"/>
      <c r="U68" s="13"/>
      <c r="V68" s="13"/>
    </row>
    <row r="69" spans="1:22" s="60" customFormat="1" x14ac:dyDescent="0.3">
      <c r="A69" s="116"/>
      <c r="B69" s="116"/>
      <c r="C69" s="126"/>
      <c r="D69" s="116"/>
      <c r="E69" s="130"/>
      <c r="F69" s="2" t="s">
        <v>141</v>
      </c>
      <c r="G69" s="2"/>
      <c r="H69" s="53">
        <v>2500000</v>
      </c>
      <c r="I69" s="53"/>
      <c r="J69" s="53"/>
      <c r="K69" s="53"/>
      <c r="L69" s="53"/>
      <c r="M69" s="49" t="s">
        <v>8</v>
      </c>
      <c r="N69" s="51"/>
      <c r="O69" s="49"/>
      <c r="P69" s="52">
        <v>1</v>
      </c>
      <c r="Q69" s="49" t="s">
        <v>9</v>
      </c>
      <c r="R69" s="47">
        <f>H69*P69</f>
        <v>2500000</v>
      </c>
      <c r="S69" s="32"/>
      <c r="T69" s="13"/>
      <c r="U69" s="13"/>
      <c r="V69" s="13"/>
    </row>
    <row r="70" spans="1:22" s="60" customFormat="1" x14ac:dyDescent="0.3">
      <c r="A70" s="116"/>
      <c r="B70" s="116"/>
      <c r="C70" s="126"/>
      <c r="D70" s="116"/>
      <c r="E70" s="130"/>
      <c r="F70" s="2" t="s">
        <v>202</v>
      </c>
      <c r="G70" s="2"/>
      <c r="H70" s="53">
        <v>300000</v>
      </c>
      <c r="I70" s="53"/>
      <c r="J70" s="53"/>
      <c r="K70" s="53"/>
      <c r="L70" s="53"/>
      <c r="M70" s="49" t="s">
        <v>8</v>
      </c>
      <c r="N70" s="51"/>
      <c r="O70" s="49"/>
      <c r="P70" s="52">
        <v>3</v>
      </c>
      <c r="Q70" s="49" t="s">
        <v>9</v>
      </c>
      <c r="R70" s="47">
        <f>H70*P70</f>
        <v>900000</v>
      </c>
      <c r="S70" s="32"/>
      <c r="T70" s="13"/>
      <c r="U70" s="13"/>
      <c r="V70" s="13"/>
    </row>
    <row r="71" spans="1:22" x14ac:dyDescent="0.3">
      <c r="A71" s="116"/>
      <c r="B71" s="116"/>
      <c r="C71" s="126"/>
      <c r="D71" s="116"/>
      <c r="E71" s="130"/>
      <c r="F71" s="2" t="s">
        <v>43</v>
      </c>
      <c r="G71" s="2"/>
      <c r="H71" s="53">
        <v>5000000</v>
      </c>
      <c r="I71" s="53"/>
      <c r="J71" s="53"/>
      <c r="K71" s="53"/>
      <c r="L71" s="53"/>
      <c r="M71" s="49" t="s">
        <v>8</v>
      </c>
      <c r="N71" s="51"/>
      <c r="O71" s="49"/>
      <c r="P71" s="52">
        <v>2</v>
      </c>
      <c r="Q71" s="49" t="s">
        <v>9</v>
      </c>
      <c r="R71" s="47">
        <f t="shared" si="0"/>
        <v>10000000</v>
      </c>
      <c r="S71" s="32"/>
      <c r="T71" s="13"/>
      <c r="U71" s="13"/>
      <c r="V71" s="13"/>
    </row>
    <row r="72" spans="1:22" x14ac:dyDescent="0.3">
      <c r="A72" s="116"/>
      <c r="B72" s="116"/>
      <c r="C72" s="126"/>
      <c r="D72" s="116"/>
      <c r="E72" s="130"/>
      <c r="F72" s="2" t="s">
        <v>45</v>
      </c>
      <c r="G72" s="2"/>
      <c r="H72" s="53">
        <v>100000</v>
      </c>
      <c r="I72" s="53"/>
      <c r="J72" s="53"/>
      <c r="K72" s="53"/>
      <c r="L72" s="53"/>
      <c r="M72" s="49" t="s">
        <v>8</v>
      </c>
      <c r="N72" s="51"/>
      <c r="O72" s="49"/>
      <c r="P72" s="50">
        <v>12</v>
      </c>
      <c r="Q72" s="49" t="s">
        <v>9</v>
      </c>
      <c r="R72" s="47">
        <f t="shared" si="0"/>
        <v>1200000</v>
      </c>
      <c r="S72" s="32"/>
      <c r="T72" s="13"/>
      <c r="U72" s="13"/>
      <c r="V72" s="13"/>
    </row>
    <row r="73" spans="1:22" x14ac:dyDescent="0.3">
      <c r="A73" s="116"/>
      <c r="B73" s="116"/>
      <c r="C73" s="126"/>
      <c r="D73" s="116"/>
      <c r="E73" s="130"/>
      <c r="F73" s="2" t="s">
        <v>44</v>
      </c>
      <c r="G73" s="2"/>
      <c r="H73" s="53">
        <v>170000</v>
      </c>
      <c r="I73" s="53"/>
      <c r="J73" s="53"/>
      <c r="K73" s="53"/>
      <c r="L73" s="53"/>
      <c r="M73" s="49" t="s">
        <v>8</v>
      </c>
      <c r="N73" s="51"/>
      <c r="O73" s="49"/>
      <c r="P73" s="50">
        <v>12</v>
      </c>
      <c r="Q73" s="49" t="s">
        <v>9</v>
      </c>
      <c r="R73" s="47">
        <f>H73*P73</f>
        <v>2040000</v>
      </c>
      <c r="S73" s="32"/>
      <c r="T73" s="13"/>
      <c r="U73" s="13"/>
      <c r="V73" s="13"/>
    </row>
    <row r="74" spans="1:22" x14ac:dyDescent="0.3">
      <c r="A74" s="116"/>
      <c r="B74" s="116"/>
      <c r="C74" s="126"/>
      <c r="D74" s="116"/>
      <c r="E74" s="130"/>
      <c r="F74" s="2" t="s">
        <v>236</v>
      </c>
      <c r="G74" s="2"/>
      <c r="H74" s="53">
        <v>1300000</v>
      </c>
      <c r="I74" s="53"/>
      <c r="J74" s="53"/>
      <c r="K74" s="53"/>
      <c r="L74" s="53"/>
      <c r="M74" s="49" t="s">
        <v>8</v>
      </c>
      <c r="N74" s="51"/>
      <c r="O74" s="49"/>
      <c r="P74" s="50">
        <v>12</v>
      </c>
      <c r="Q74" s="49" t="s">
        <v>9</v>
      </c>
      <c r="R74" s="47">
        <f>H74*P74</f>
        <v>15600000</v>
      </c>
      <c r="S74" s="32"/>
      <c r="T74" s="13"/>
      <c r="U74" s="13"/>
      <c r="V74" s="13"/>
    </row>
    <row r="75" spans="1:22" x14ac:dyDescent="0.3">
      <c r="A75" s="116"/>
      <c r="B75" s="116"/>
      <c r="C75" s="126"/>
      <c r="D75" s="116"/>
      <c r="E75" s="130"/>
      <c r="F75" s="14"/>
      <c r="G75" s="14"/>
      <c r="H75" s="15"/>
      <c r="I75" s="15"/>
      <c r="J75" s="15"/>
      <c r="K75" s="15"/>
      <c r="L75" s="15"/>
      <c r="M75" s="14"/>
      <c r="N75" s="14"/>
      <c r="O75" s="14"/>
      <c r="P75" s="18" t="s">
        <v>10</v>
      </c>
      <c r="Q75" s="16"/>
      <c r="R75" s="3">
        <f>SUM(R58:R74)</f>
        <v>57020000</v>
      </c>
      <c r="S75" s="32"/>
      <c r="T75" s="13"/>
      <c r="U75" s="13"/>
      <c r="V75" s="13"/>
    </row>
    <row r="76" spans="1:22" x14ac:dyDescent="0.3">
      <c r="A76" s="116"/>
      <c r="B76" s="116"/>
      <c r="C76" s="126" t="s">
        <v>46</v>
      </c>
      <c r="D76" s="116"/>
      <c r="E76" s="129">
        <f>R78</f>
        <v>18000000</v>
      </c>
      <c r="F76" s="11" t="s">
        <v>47</v>
      </c>
      <c r="G76" s="11"/>
      <c r="H76" s="53">
        <v>600000</v>
      </c>
      <c r="I76" s="53"/>
      <c r="J76" s="53"/>
      <c r="K76" s="53"/>
      <c r="L76" s="53"/>
      <c r="M76" s="49" t="s">
        <v>8</v>
      </c>
      <c r="N76" s="51"/>
      <c r="O76" s="49"/>
      <c r="P76" s="50">
        <v>12</v>
      </c>
      <c r="Q76" s="49" t="s">
        <v>9</v>
      </c>
      <c r="R76" s="47">
        <f>H76*P76</f>
        <v>7200000</v>
      </c>
      <c r="S76" s="32"/>
      <c r="T76" s="13"/>
      <c r="U76" s="13"/>
      <c r="V76" s="13"/>
    </row>
    <row r="77" spans="1:22" x14ac:dyDescent="0.3">
      <c r="A77" s="116"/>
      <c r="B77" s="116"/>
      <c r="C77" s="126"/>
      <c r="D77" s="116"/>
      <c r="E77" s="130"/>
      <c r="F77" s="2" t="s">
        <v>48</v>
      </c>
      <c r="G77" s="2"/>
      <c r="H77" s="53">
        <v>900000</v>
      </c>
      <c r="I77" s="53"/>
      <c r="J77" s="53"/>
      <c r="K77" s="53"/>
      <c r="L77" s="53"/>
      <c r="M77" s="49" t="s">
        <v>8</v>
      </c>
      <c r="N77" s="51"/>
      <c r="O77" s="49"/>
      <c r="P77" s="50">
        <v>12</v>
      </c>
      <c r="Q77" s="49" t="s">
        <v>9</v>
      </c>
      <c r="R77" s="47">
        <f>H77*P77</f>
        <v>10800000</v>
      </c>
      <c r="S77" s="32"/>
      <c r="T77" s="13"/>
      <c r="U77" s="13"/>
      <c r="V77" s="13"/>
    </row>
    <row r="78" spans="1:22" x14ac:dyDescent="0.3">
      <c r="A78" s="116"/>
      <c r="B78" s="116"/>
      <c r="C78" s="126"/>
      <c r="D78" s="116"/>
      <c r="E78" s="130"/>
      <c r="F78" s="14"/>
      <c r="G78" s="14"/>
      <c r="H78" s="15"/>
      <c r="I78" s="15"/>
      <c r="J78" s="15"/>
      <c r="K78" s="15"/>
      <c r="L78" s="15"/>
      <c r="M78" s="14"/>
      <c r="N78" s="14"/>
      <c r="O78" s="14"/>
      <c r="P78" s="18" t="s">
        <v>10</v>
      </c>
      <c r="Q78" s="16"/>
      <c r="R78" s="3">
        <f>SUM(R76:R77)</f>
        <v>18000000</v>
      </c>
      <c r="S78" s="32"/>
      <c r="T78" s="13"/>
      <c r="U78" s="13"/>
      <c r="V78" s="13"/>
    </row>
    <row r="79" spans="1:22" x14ac:dyDescent="0.3">
      <c r="A79" s="116"/>
      <c r="B79" s="116"/>
      <c r="C79" s="126" t="s">
        <v>49</v>
      </c>
      <c r="D79" s="116"/>
      <c r="E79" s="129">
        <f>R95</f>
        <v>34110000</v>
      </c>
      <c r="F79" s="11" t="s">
        <v>260</v>
      </c>
      <c r="G79" s="11"/>
      <c r="H79" s="12">
        <v>250000</v>
      </c>
      <c r="I79" s="12"/>
      <c r="J79" s="12"/>
      <c r="K79" s="12"/>
      <c r="L79" s="12"/>
      <c r="M79" s="19" t="s">
        <v>8</v>
      </c>
      <c r="N79" s="22"/>
      <c r="O79" s="19"/>
      <c r="P79" s="28">
        <v>2</v>
      </c>
      <c r="Q79" s="19" t="s">
        <v>9</v>
      </c>
      <c r="R79" s="20">
        <f t="shared" ref="R79:R90" si="2">H79*P79</f>
        <v>500000</v>
      </c>
      <c r="S79" s="32"/>
      <c r="T79" s="13"/>
      <c r="U79" s="13"/>
      <c r="V79" s="13"/>
    </row>
    <row r="80" spans="1:22" x14ac:dyDescent="0.3">
      <c r="A80" s="116"/>
      <c r="B80" s="116"/>
      <c r="C80" s="126"/>
      <c r="D80" s="116"/>
      <c r="E80" s="130"/>
      <c r="F80" s="2" t="s">
        <v>50</v>
      </c>
      <c r="G80" s="2"/>
      <c r="H80" s="53">
        <v>150000</v>
      </c>
      <c r="I80" s="53"/>
      <c r="J80" s="53"/>
      <c r="K80" s="53"/>
      <c r="L80" s="53"/>
      <c r="M80" s="49" t="s">
        <v>8</v>
      </c>
      <c r="N80" s="51"/>
      <c r="O80" s="49"/>
      <c r="P80" s="29">
        <v>5</v>
      </c>
      <c r="Q80" s="49" t="s">
        <v>9</v>
      </c>
      <c r="R80" s="47">
        <f t="shared" si="2"/>
        <v>750000</v>
      </c>
      <c r="S80" s="32"/>
      <c r="T80" s="13"/>
      <c r="U80" s="13"/>
      <c r="V80" s="13"/>
    </row>
    <row r="81" spans="1:22" x14ac:dyDescent="0.3">
      <c r="A81" s="116"/>
      <c r="B81" s="116"/>
      <c r="C81" s="126"/>
      <c r="D81" s="116"/>
      <c r="E81" s="130"/>
      <c r="F81" s="2" t="s">
        <v>51</v>
      </c>
      <c r="G81" s="2"/>
      <c r="H81" s="53">
        <v>450000</v>
      </c>
      <c r="I81" s="53"/>
      <c r="J81" s="53"/>
      <c r="K81" s="53"/>
      <c r="L81" s="53"/>
      <c r="M81" s="49" t="s">
        <v>8</v>
      </c>
      <c r="N81" s="51"/>
      <c r="O81" s="49"/>
      <c r="P81" s="29">
        <v>4</v>
      </c>
      <c r="Q81" s="49" t="s">
        <v>9</v>
      </c>
      <c r="R81" s="47">
        <f t="shared" si="2"/>
        <v>1800000</v>
      </c>
      <c r="S81" s="32"/>
      <c r="T81" s="13"/>
      <c r="U81" s="13"/>
      <c r="V81" s="13"/>
    </row>
    <row r="82" spans="1:22" x14ac:dyDescent="0.3">
      <c r="A82" s="116"/>
      <c r="B82" s="116"/>
      <c r="C82" s="126"/>
      <c r="D82" s="116"/>
      <c r="E82" s="130"/>
      <c r="F82" s="2" t="s">
        <v>52</v>
      </c>
      <c r="G82" s="2"/>
      <c r="H82" s="53">
        <v>50000</v>
      </c>
      <c r="I82" s="53"/>
      <c r="J82" s="53"/>
      <c r="K82" s="53"/>
      <c r="L82" s="53"/>
      <c r="M82" s="49" t="s">
        <v>8</v>
      </c>
      <c r="N82" s="51"/>
      <c r="O82" s="49"/>
      <c r="P82" s="52">
        <v>2</v>
      </c>
      <c r="Q82" s="49" t="s">
        <v>9</v>
      </c>
      <c r="R82" s="47">
        <f t="shared" si="2"/>
        <v>100000</v>
      </c>
      <c r="S82" s="32"/>
      <c r="T82" s="13"/>
      <c r="U82" s="13"/>
      <c r="V82" s="13"/>
    </row>
    <row r="83" spans="1:22" s="48" customFormat="1" x14ac:dyDescent="0.3">
      <c r="A83" s="116"/>
      <c r="B83" s="116"/>
      <c r="C83" s="126"/>
      <c r="D83" s="116"/>
      <c r="E83" s="130"/>
      <c r="F83" s="2" t="s">
        <v>130</v>
      </c>
      <c r="G83" s="2"/>
      <c r="H83" s="53">
        <v>26000</v>
      </c>
      <c r="I83" s="53"/>
      <c r="J83" s="53"/>
      <c r="K83" s="53"/>
      <c r="L83" s="53"/>
      <c r="M83" s="49" t="s">
        <v>8</v>
      </c>
      <c r="N83" s="51"/>
      <c r="O83" s="49"/>
      <c r="P83" s="52">
        <v>15</v>
      </c>
      <c r="Q83" s="49" t="s">
        <v>9</v>
      </c>
      <c r="R83" s="47">
        <f>H83*P83</f>
        <v>390000</v>
      </c>
      <c r="S83" s="32"/>
      <c r="T83" s="13"/>
      <c r="U83" s="13"/>
      <c r="V83" s="13"/>
    </row>
    <row r="84" spans="1:22" x14ac:dyDescent="0.3">
      <c r="A84" s="116"/>
      <c r="B84" s="116"/>
      <c r="C84" s="126"/>
      <c r="D84" s="116"/>
      <c r="E84" s="130"/>
      <c r="F84" s="2" t="s">
        <v>53</v>
      </c>
      <c r="G84" s="2"/>
      <c r="H84" s="53">
        <v>2500000</v>
      </c>
      <c r="I84" s="53"/>
      <c r="J84" s="53"/>
      <c r="K84" s="53"/>
      <c r="L84" s="53"/>
      <c r="M84" s="49" t="s">
        <v>8</v>
      </c>
      <c r="N84" s="51"/>
      <c r="O84" s="49"/>
      <c r="P84" s="52">
        <v>2</v>
      </c>
      <c r="Q84" s="49" t="s">
        <v>9</v>
      </c>
      <c r="R84" s="47">
        <f t="shared" si="2"/>
        <v>5000000</v>
      </c>
      <c r="S84" s="32"/>
      <c r="T84" s="13"/>
      <c r="U84" s="13"/>
      <c r="V84" s="13"/>
    </row>
    <row r="85" spans="1:22" s="60" customFormat="1" x14ac:dyDescent="0.3">
      <c r="A85" s="116"/>
      <c r="B85" s="116"/>
      <c r="C85" s="126"/>
      <c r="D85" s="116"/>
      <c r="E85" s="130"/>
      <c r="F85" s="2" t="s">
        <v>263</v>
      </c>
      <c r="G85" s="2"/>
      <c r="H85" s="53">
        <v>3200000</v>
      </c>
      <c r="I85" s="53"/>
      <c r="J85" s="53"/>
      <c r="K85" s="53"/>
      <c r="L85" s="53"/>
      <c r="M85" s="49" t="s">
        <v>8</v>
      </c>
      <c r="N85" s="51"/>
      <c r="O85" s="49"/>
      <c r="P85" s="52">
        <v>3</v>
      </c>
      <c r="Q85" s="49" t="s">
        <v>9</v>
      </c>
      <c r="R85" s="47">
        <f t="shared" ref="R85" si="3">H85*P85</f>
        <v>9600000</v>
      </c>
      <c r="S85" s="32"/>
      <c r="T85" s="13"/>
      <c r="U85" s="13"/>
      <c r="V85" s="13"/>
    </row>
    <row r="86" spans="1:22" s="60" customFormat="1" x14ac:dyDescent="0.3">
      <c r="A86" s="116"/>
      <c r="B86" s="116"/>
      <c r="C86" s="126"/>
      <c r="D86" s="116"/>
      <c r="E86" s="130"/>
      <c r="F86" s="2" t="s">
        <v>262</v>
      </c>
      <c r="G86" s="2"/>
      <c r="H86" s="53">
        <v>1000000</v>
      </c>
      <c r="I86" s="53"/>
      <c r="J86" s="53"/>
      <c r="K86" s="53"/>
      <c r="L86" s="53"/>
      <c r="M86" s="49" t="s">
        <v>8</v>
      </c>
      <c r="N86" s="51"/>
      <c r="O86" s="49"/>
      <c r="P86" s="52">
        <v>1</v>
      </c>
      <c r="Q86" s="49" t="s">
        <v>9</v>
      </c>
      <c r="R86" s="47">
        <f>H86*P86</f>
        <v>1000000</v>
      </c>
      <c r="S86" s="32"/>
      <c r="T86" s="13"/>
      <c r="U86" s="13"/>
      <c r="V86" s="13"/>
    </row>
    <row r="87" spans="1:22" x14ac:dyDescent="0.3">
      <c r="A87" s="116"/>
      <c r="B87" s="116"/>
      <c r="C87" s="126"/>
      <c r="D87" s="116"/>
      <c r="E87" s="130"/>
      <c r="F87" s="2" t="s">
        <v>54</v>
      </c>
      <c r="G87" s="2"/>
      <c r="H87" s="53">
        <v>350000</v>
      </c>
      <c r="I87" s="53"/>
      <c r="J87" s="53"/>
      <c r="K87" s="53"/>
      <c r="L87" s="53"/>
      <c r="M87" s="49" t="s">
        <v>8</v>
      </c>
      <c r="N87" s="51"/>
      <c r="O87" s="49"/>
      <c r="P87" s="52">
        <v>4</v>
      </c>
      <c r="Q87" s="49" t="s">
        <v>9</v>
      </c>
      <c r="R87" s="47">
        <f t="shared" si="2"/>
        <v>1400000</v>
      </c>
      <c r="S87" s="32"/>
      <c r="T87" s="13"/>
      <c r="U87" s="13"/>
      <c r="V87" s="13"/>
    </row>
    <row r="88" spans="1:22" s="48" customFormat="1" x14ac:dyDescent="0.3">
      <c r="A88" s="116"/>
      <c r="B88" s="116"/>
      <c r="C88" s="126"/>
      <c r="D88" s="116"/>
      <c r="E88" s="130"/>
      <c r="F88" s="2" t="s">
        <v>129</v>
      </c>
      <c r="G88" s="2"/>
      <c r="H88" s="53">
        <v>100000</v>
      </c>
      <c r="I88" s="53"/>
      <c r="J88" s="53"/>
      <c r="K88" s="53"/>
      <c r="L88" s="53"/>
      <c r="M88" s="49" t="s">
        <v>8</v>
      </c>
      <c r="N88" s="51"/>
      <c r="O88" s="49"/>
      <c r="P88" s="50">
        <v>12</v>
      </c>
      <c r="Q88" s="49" t="s">
        <v>9</v>
      </c>
      <c r="R88" s="47">
        <f>H88*P88</f>
        <v>1200000</v>
      </c>
      <c r="S88" s="32"/>
      <c r="T88" s="13"/>
      <c r="U88" s="13"/>
      <c r="V88" s="13"/>
    </row>
    <row r="89" spans="1:22" s="48" customFormat="1" x14ac:dyDescent="0.3">
      <c r="A89" s="116"/>
      <c r="B89" s="116"/>
      <c r="C89" s="126"/>
      <c r="D89" s="116"/>
      <c r="E89" s="130"/>
      <c r="F89" s="2" t="s">
        <v>131</v>
      </c>
      <c r="G89" s="2"/>
      <c r="H89" s="53">
        <v>10000</v>
      </c>
      <c r="I89" s="53"/>
      <c r="J89" s="53"/>
      <c r="K89" s="53"/>
      <c r="L89" s="53"/>
      <c r="M89" s="49" t="s">
        <v>8</v>
      </c>
      <c r="N89" s="51"/>
      <c r="O89" s="49"/>
      <c r="P89" s="50">
        <v>12</v>
      </c>
      <c r="Q89" s="49" t="s">
        <v>9</v>
      </c>
      <c r="R89" s="47">
        <f>H89*P89</f>
        <v>120000</v>
      </c>
      <c r="S89" s="32"/>
      <c r="T89" s="13"/>
      <c r="U89" s="13"/>
      <c r="V89" s="13"/>
    </row>
    <row r="90" spans="1:22" x14ac:dyDescent="0.3">
      <c r="A90" s="116"/>
      <c r="B90" s="116"/>
      <c r="C90" s="126"/>
      <c r="D90" s="116"/>
      <c r="E90" s="130"/>
      <c r="F90" s="2" t="s">
        <v>170</v>
      </c>
      <c r="G90" s="2"/>
      <c r="H90" s="53">
        <v>25000</v>
      </c>
      <c r="I90" s="53"/>
      <c r="J90" s="53"/>
      <c r="K90" s="53"/>
      <c r="L90" s="53"/>
      <c r="M90" s="49" t="s">
        <v>8</v>
      </c>
      <c r="N90" s="51"/>
      <c r="O90" s="49"/>
      <c r="P90" s="50">
        <v>12</v>
      </c>
      <c r="Q90" s="49" t="s">
        <v>9</v>
      </c>
      <c r="R90" s="47">
        <f t="shared" si="2"/>
        <v>300000</v>
      </c>
      <c r="S90" s="32"/>
      <c r="T90" s="13"/>
      <c r="U90" s="13"/>
      <c r="V90" s="13"/>
    </row>
    <row r="91" spans="1:22" s="60" customFormat="1" x14ac:dyDescent="0.3">
      <c r="A91" s="116"/>
      <c r="B91" s="116"/>
      <c r="C91" s="126"/>
      <c r="D91" s="116"/>
      <c r="E91" s="130"/>
      <c r="F91" s="2" t="s">
        <v>228</v>
      </c>
      <c r="G91" s="2"/>
      <c r="H91" s="53">
        <v>100000</v>
      </c>
      <c r="I91" s="53"/>
      <c r="J91" s="53"/>
      <c r="K91" s="53"/>
      <c r="L91" s="53"/>
      <c r="M91" s="49" t="s">
        <v>193</v>
      </c>
      <c r="N91" s="51"/>
      <c r="O91" s="49"/>
      <c r="P91" s="52">
        <v>1</v>
      </c>
      <c r="Q91" s="49" t="s">
        <v>192</v>
      </c>
      <c r="R91" s="47">
        <v>100000</v>
      </c>
      <c r="S91" s="32"/>
      <c r="T91" s="13"/>
      <c r="U91" s="13"/>
      <c r="V91" s="13"/>
    </row>
    <row r="92" spans="1:22" s="60" customFormat="1" x14ac:dyDescent="0.3">
      <c r="A92" s="116"/>
      <c r="B92" s="116"/>
      <c r="C92" s="126"/>
      <c r="D92" s="116"/>
      <c r="E92" s="130"/>
      <c r="F92" s="2" t="s">
        <v>261</v>
      </c>
      <c r="G92" s="2"/>
      <c r="H92" s="53">
        <v>350000</v>
      </c>
      <c r="I92" s="53"/>
      <c r="J92" s="53"/>
      <c r="K92" s="53"/>
      <c r="L92" s="53" t="s">
        <v>229</v>
      </c>
      <c r="M92" s="49" t="s">
        <v>8</v>
      </c>
      <c r="N92" s="51"/>
      <c r="O92" s="49"/>
      <c r="P92" s="52">
        <v>1</v>
      </c>
      <c r="Q92" s="49" t="s">
        <v>9</v>
      </c>
      <c r="R92" s="47">
        <f>H92*P92</f>
        <v>350000</v>
      </c>
      <c r="S92" s="32"/>
      <c r="T92" s="13"/>
      <c r="U92" s="13"/>
      <c r="V92" s="13"/>
    </row>
    <row r="93" spans="1:22" s="60" customFormat="1" x14ac:dyDescent="0.3">
      <c r="A93" s="116"/>
      <c r="B93" s="116"/>
      <c r="C93" s="126"/>
      <c r="D93" s="116"/>
      <c r="E93" s="130"/>
      <c r="F93" s="2" t="s">
        <v>142</v>
      </c>
      <c r="G93" s="2"/>
      <c r="H93" s="53">
        <v>300000</v>
      </c>
      <c r="I93" s="53"/>
      <c r="J93" s="53"/>
      <c r="K93" s="53"/>
      <c r="L93" s="53"/>
      <c r="M93" s="49" t="s">
        <v>8</v>
      </c>
      <c r="N93" s="51"/>
      <c r="O93" s="49"/>
      <c r="P93" s="52">
        <v>1</v>
      </c>
      <c r="Q93" s="49" t="s">
        <v>9</v>
      </c>
      <c r="R93" s="47">
        <f>H93*P93</f>
        <v>300000</v>
      </c>
      <c r="S93" s="32"/>
      <c r="T93" s="13"/>
      <c r="U93" s="13"/>
      <c r="V93" s="13"/>
    </row>
    <row r="94" spans="1:22" s="60" customFormat="1" x14ac:dyDescent="0.3">
      <c r="A94" s="116"/>
      <c r="B94" s="116"/>
      <c r="C94" s="126"/>
      <c r="D94" s="116"/>
      <c r="E94" s="130"/>
      <c r="F94" s="2" t="s">
        <v>172</v>
      </c>
      <c r="G94" s="2"/>
      <c r="H94" s="53">
        <v>2800000</v>
      </c>
      <c r="I94" s="53"/>
      <c r="J94" s="53"/>
      <c r="K94" s="53"/>
      <c r="L94" s="53"/>
      <c r="M94" s="49" t="s">
        <v>8</v>
      </c>
      <c r="N94" s="51"/>
      <c r="O94" s="49"/>
      <c r="P94" s="52">
        <v>4</v>
      </c>
      <c r="Q94" s="49" t="s">
        <v>9</v>
      </c>
      <c r="R94" s="47">
        <f t="shared" ref="R94" si="4">H94*P94</f>
        <v>11200000</v>
      </c>
      <c r="S94" s="32"/>
      <c r="T94" s="13"/>
      <c r="U94" s="13"/>
      <c r="V94" s="13"/>
    </row>
    <row r="95" spans="1:22" x14ac:dyDescent="0.3">
      <c r="A95" s="116"/>
      <c r="B95" s="116"/>
      <c r="C95" s="126"/>
      <c r="D95" s="116"/>
      <c r="E95" s="130"/>
      <c r="F95" s="14"/>
      <c r="G95" s="14"/>
      <c r="H95" s="15"/>
      <c r="I95" s="15"/>
      <c r="J95" s="15"/>
      <c r="K95" s="15"/>
      <c r="L95" s="15"/>
      <c r="M95" s="14"/>
      <c r="N95" s="14"/>
      <c r="O95" s="14"/>
      <c r="P95" s="18" t="s">
        <v>10</v>
      </c>
      <c r="Q95" s="16"/>
      <c r="R95" s="3">
        <f>SUM(R79:R94)</f>
        <v>34110000</v>
      </c>
      <c r="S95" s="32"/>
      <c r="T95" s="13"/>
      <c r="U95" s="13"/>
      <c r="V95" s="13"/>
    </row>
    <row r="96" spans="1:22" x14ac:dyDescent="0.3">
      <c r="A96" s="116"/>
      <c r="B96" s="116"/>
      <c r="C96" s="126" t="s">
        <v>55</v>
      </c>
      <c r="D96" s="116"/>
      <c r="E96" s="129">
        <f>R98</f>
        <v>14400000</v>
      </c>
      <c r="F96" s="11" t="s">
        <v>56</v>
      </c>
      <c r="G96" s="11"/>
      <c r="H96" s="12">
        <v>1000000</v>
      </c>
      <c r="I96" s="12"/>
      <c r="J96" s="12"/>
      <c r="K96" s="12"/>
      <c r="L96" s="12"/>
      <c r="M96" s="19" t="s">
        <v>8</v>
      </c>
      <c r="N96" s="22"/>
      <c r="O96" s="19"/>
      <c r="P96" s="23">
        <v>12</v>
      </c>
      <c r="Q96" s="19" t="s">
        <v>9</v>
      </c>
      <c r="R96" s="20">
        <f>H96*P96</f>
        <v>12000000</v>
      </c>
      <c r="S96" s="32"/>
      <c r="T96" s="13"/>
      <c r="U96" s="13"/>
      <c r="V96" s="13"/>
    </row>
    <row r="97" spans="1:22" x14ac:dyDescent="0.3">
      <c r="A97" s="116"/>
      <c r="B97" s="116"/>
      <c r="C97" s="126"/>
      <c r="D97" s="116"/>
      <c r="E97" s="130"/>
      <c r="F97" s="2" t="s">
        <v>57</v>
      </c>
      <c r="G97" s="2"/>
      <c r="H97" s="53">
        <v>200000</v>
      </c>
      <c r="I97" s="53"/>
      <c r="J97" s="53"/>
      <c r="K97" s="53"/>
      <c r="L97" s="53"/>
      <c r="M97" s="49" t="s">
        <v>8</v>
      </c>
      <c r="N97" s="51"/>
      <c r="O97" s="49"/>
      <c r="P97" s="50">
        <v>12</v>
      </c>
      <c r="Q97" s="49" t="s">
        <v>9</v>
      </c>
      <c r="R97" s="47">
        <f>H97*P97</f>
        <v>2400000</v>
      </c>
      <c r="S97" s="32"/>
      <c r="T97" s="13"/>
      <c r="U97" s="13"/>
      <c r="V97" s="13"/>
    </row>
    <row r="98" spans="1:22" x14ac:dyDescent="0.3">
      <c r="A98" s="116"/>
      <c r="B98" s="116"/>
      <c r="C98" s="126"/>
      <c r="D98" s="116"/>
      <c r="E98" s="130"/>
      <c r="F98" s="14"/>
      <c r="G98" s="14"/>
      <c r="H98" s="15"/>
      <c r="I98" s="15"/>
      <c r="J98" s="15"/>
      <c r="K98" s="15"/>
      <c r="L98" s="15"/>
      <c r="M98" s="14"/>
      <c r="N98" s="14"/>
      <c r="O98" s="14"/>
      <c r="P98" s="18" t="s">
        <v>10</v>
      </c>
      <c r="Q98" s="16"/>
      <c r="R98" s="3">
        <f>SUM(R96:R97)</f>
        <v>14400000</v>
      </c>
      <c r="S98" s="32"/>
      <c r="T98" s="13"/>
      <c r="U98" s="13"/>
      <c r="V98" s="13"/>
    </row>
    <row r="99" spans="1:22" x14ac:dyDescent="0.3">
      <c r="A99" s="116"/>
      <c r="B99" s="116"/>
      <c r="C99" s="126" t="s">
        <v>80</v>
      </c>
      <c r="D99" s="116"/>
      <c r="E99" s="129">
        <f>R101</f>
        <v>20400000</v>
      </c>
      <c r="F99" s="25" t="s">
        <v>171</v>
      </c>
      <c r="G99" s="11"/>
      <c r="H99" s="12">
        <v>1000000</v>
      </c>
      <c r="I99" s="12"/>
      <c r="J99" s="12"/>
      <c r="K99" s="12"/>
      <c r="L99" s="12"/>
      <c r="M99" s="19" t="s">
        <v>8</v>
      </c>
      <c r="N99" s="22"/>
      <c r="O99" s="19"/>
      <c r="P99" s="23">
        <v>12</v>
      </c>
      <c r="Q99" s="19" t="s">
        <v>9</v>
      </c>
      <c r="R99" s="20">
        <f>H99*P99</f>
        <v>12000000</v>
      </c>
      <c r="S99" s="32"/>
      <c r="T99" s="13"/>
      <c r="U99" s="13"/>
      <c r="V99" s="13"/>
    </row>
    <row r="100" spans="1:22" s="60" customFormat="1" x14ac:dyDescent="0.3">
      <c r="A100" s="116"/>
      <c r="B100" s="116"/>
      <c r="C100" s="126"/>
      <c r="D100" s="116"/>
      <c r="E100" s="129"/>
      <c r="F100" s="26" t="s">
        <v>143</v>
      </c>
      <c r="G100" s="2"/>
      <c r="H100" s="53">
        <v>700000</v>
      </c>
      <c r="I100" s="53"/>
      <c r="J100" s="53"/>
      <c r="K100" s="53"/>
      <c r="L100" s="53"/>
      <c r="M100" s="49" t="s">
        <v>8</v>
      </c>
      <c r="N100" s="51"/>
      <c r="O100" s="49"/>
      <c r="P100" s="50">
        <v>12</v>
      </c>
      <c r="Q100" s="49" t="s">
        <v>9</v>
      </c>
      <c r="R100" s="47">
        <f>H100*P100</f>
        <v>8400000</v>
      </c>
      <c r="S100" s="32"/>
      <c r="T100" s="13"/>
      <c r="U100" s="13"/>
      <c r="V100" s="13"/>
    </row>
    <row r="101" spans="1:22" x14ac:dyDescent="0.3">
      <c r="A101" s="116"/>
      <c r="B101" s="116"/>
      <c r="C101" s="126"/>
      <c r="D101" s="116"/>
      <c r="E101" s="130"/>
      <c r="F101" s="27"/>
      <c r="G101" s="14"/>
      <c r="H101" s="15"/>
      <c r="I101" s="15"/>
      <c r="J101" s="15"/>
      <c r="K101" s="15"/>
      <c r="L101" s="15"/>
      <c r="M101" s="14"/>
      <c r="N101" s="14"/>
      <c r="O101" s="14"/>
      <c r="P101" s="18" t="s">
        <v>10</v>
      </c>
      <c r="Q101" s="16"/>
      <c r="R101" s="3">
        <f>SUM(R99:R100)</f>
        <v>20400000</v>
      </c>
      <c r="S101" s="32"/>
      <c r="T101" s="13"/>
      <c r="U101" s="13"/>
      <c r="V101" s="13"/>
    </row>
    <row r="102" spans="1:22" x14ac:dyDescent="0.3">
      <c r="A102" s="61" t="s">
        <v>58</v>
      </c>
      <c r="B102" s="61"/>
      <c r="C102" s="61"/>
      <c r="D102" s="5"/>
      <c r="E102" s="98">
        <f>E103</f>
        <v>147702800</v>
      </c>
      <c r="F102" s="6"/>
      <c r="G102" s="7"/>
      <c r="H102" s="8"/>
      <c r="I102" s="8"/>
      <c r="J102" s="8"/>
      <c r="K102" s="8"/>
      <c r="L102" s="8"/>
      <c r="M102" s="7"/>
      <c r="N102" s="7"/>
      <c r="O102" s="7"/>
      <c r="P102" s="30"/>
      <c r="Q102" s="31"/>
      <c r="R102" s="9"/>
      <c r="S102" s="32"/>
      <c r="T102" s="13"/>
      <c r="U102" s="13"/>
      <c r="V102" s="13"/>
    </row>
    <row r="103" spans="1:22" x14ac:dyDescent="0.3">
      <c r="A103" s="116"/>
      <c r="B103" s="61" t="s">
        <v>59</v>
      </c>
      <c r="C103" s="61"/>
      <c r="D103" s="5"/>
      <c r="E103" s="10">
        <f>SUM(E104:E116)</f>
        <v>147702800</v>
      </c>
      <c r="F103" s="6"/>
      <c r="G103" s="7"/>
      <c r="H103" s="8"/>
      <c r="I103" s="8"/>
      <c r="J103" s="8"/>
      <c r="K103" s="8"/>
      <c r="L103" s="8"/>
      <c r="M103" s="7"/>
      <c r="N103" s="7"/>
      <c r="O103" s="7"/>
      <c r="P103" s="7"/>
      <c r="Q103" s="7"/>
      <c r="R103" s="9"/>
      <c r="S103" s="32"/>
      <c r="T103" s="13"/>
      <c r="U103" s="13"/>
      <c r="V103" s="13"/>
    </row>
    <row r="104" spans="1:22" x14ac:dyDescent="0.3">
      <c r="A104" s="116"/>
      <c r="B104" s="116"/>
      <c r="C104" s="126" t="s">
        <v>59</v>
      </c>
      <c r="D104" s="116"/>
      <c r="E104" s="129">
        <f>R105</f>
        <v>30000000</v>
      </c>
      <c r="F104" s="11" t="s">
        <v>62</v>
      </c>
      <c r="G104" s="11"/>
      <c r="H104" s="12">
        <v>2500000</v>
      </c>
      <c r="I104" s="12"/>
      <c r="J104" s="12"/>
      <c r="K104" s="12"/>
      <c r="L104" s="12"/>
      <c r="M104" s="19" t="s">
        <v>8</v>
      </c>
      <c r="N104" s="22"/>
      <c r="O104" s="19"/>
      <c r="P104" s="23">
        <v>12</v>
      </c>
      <c r="Q104" s="19" t="s">
        <v>9</v>
      </c>
      <c r="R104" s="20">
        <f>H104*P104</f>
        <v>30000000</v>
      </c>
      <c r="S104" s="32"/>
      <c r="T104" s="13"/>
      <c r="U104" s="13"/>
      <c r="V104" s="13"/>
    </row>
    <row r="105" spans="1:22" x14ac:dyDescent="0.3">
      <c r="A105" s="116"/>
      <c r="B105" s="116"/>
      <c r="C105" s="126"/>
      <c r="D105" s="116"/>
      <c r="E105" s="130"/>
      <c r="F105" s="2"/>
      <c r="G105" s="2"/>
      <c r="H105" s="53"/>
      <c r="I105" s="53"/>
      <c r="J105" s="53"/>
      <c r="K105" s="53"/>
      <c r="L105" s="53"/>
      <c r="M105" s="2"/>
      <c r="N105" s="2"/>
      <c r="O105" s="2"/>
      <c r="P105" s="24" t="s">
        <v>10</v>
      </c>
      <c r="Q105" s="49"/>
      <c r="R105" s="47">
        <f>R104</f>
        <v>30000000</v>
      </c>
      <c r="S105" s="32"/>
      <c r="T105" s="13"/>
      <c r="U105" s="13"/>
      <c r="V105" s="13"/>
    </row>
    <row r="106" spans="1:22" x14ac:dyDescent="0.3">
      <c r="A106" s="116"/>
      <c r="B106" s="116"/>
      <c r="C106" s="126" t="s">
        <v>60</v>
      </c>
      <c r="D106" s="116"/>
      <c r="E106" s="127">
        <f>R109</f>
        <v>86000000</v>
      </c>
      <c r="F106" s="25" t="s">
        <v>63</v>
      </c>
      <c r="G106" s="11"/>
      <c r="H106" s="12">
        <v>3000000</v>
      </c>
      <c r="I106" s="12"/>
      <c r="J106" s="12"/>
      <c r="K106" s="12"/>
      <c r="L106" s="12"/>
      <c r="M106" s="19" t="s">
        <v>8</v>
      </c>
      <c r="N106" s="22"/>
      <c r="O106" s="19"/>
      <c r="P106" s="23">
        <v>12</v>
      </c>
      <c r="Q106" s="19" t="s">
        <v>9</v>
      </c>
      <c r="R106" s="20">
        <f>H106*P106</f>
        <v>36000000</v>
      </c>
      <c r="S106" s="32"/>
      <c r="T106" s="13"/>
      <c r="U106" s="13"/>
      <c r="V106" s="13"/>
    </row>
    <row r="107" spans="1:22" x14ac:dyDescent="0.3">
      <c r="A107" s="116"/>
      <c r="B107" s="116"/>
      <c r="C107" s="126"/>
      <c r="D107" s="116"/>
      <c r="E107" s="127"/>
      <c r="F107" s="26" t="s">
        <v>119</v>
      </c>
      <c r="G107" s="2"/>
      <c r="H107" s="53">
        <v>50000000</v>
      </c>
      <c r="I107" s="53"/>
      <c r="J107" s="53"/>
      <c r="K107" s="53"/>
      <c r="L107" s="53"/>
      <c r="M107" s="49" t="s">
        <v>8</v>
      </c>
      <c r="N107" s="51"/>
      <c r="O107" s="49"/>
      <c r="P107" s="52">
        <v>1</v>
      </c>
      <c r="Q107" s="49" t="s">
        <v>9</v>
      </c>
      <c r="R107" s="47">
        <f>H107*P107</f>
        <v>50000000</v>
      </c>
      <c r="S107" s="32"/>
      <c r="T107" s="13"/>
      <c r="U107" s="13"/>
      <c r="V107" s="13"/>
    </row>
    <row r="108" spans="1:22" x14ac:dyDescent="0.3">
      <c r="A108" s="116"/>
      <c r="B108" s="116"/>
      <c r="C108" s="126"/>
      <c r="D108" s="116"/>
      <c r="E108" s="127"/>
      <c r="F108" s="26"/>
      <c r="G108" s="2"/>
      <c r="H108" s="53"/>
      <c r="I108" s="53"/>
      <c r="J108" s="53"/>
      <c r="K108" s="53"/>
      <c r="L108" s="53"/>
      <c r="M108" s="49"/>
      <c r="N108" s="51"/>
      <c r="O108" s="49"/>
      <c r="P108" s="52"/>
      <c r="Q108" s="49"/>
      <c r="R108" s="47"/>
      <c r="S108" s="32"/>
      <c r="T108" s="13"/>
      <c r="U108" s="13"/>
      <c r="V108" s="13"/>
    </row>
    <row r="109" spans="1:22" x14ac:dyDescent="0.3">
      <c r="A109" s="116"/>
      <c r="B109" s="116"/>
      <c r="C109" s="126"/>
      <c r="D109" s="116"/>
      <c r="E109" s="128"/>
      <c r="F109" s="27"/>
      <c r="G109" s="14"/>
      <c r="H109" s="15"/>
      <c r="I109" s="15"/>
      <c r="J109" s="15"/>
      <c r="K109" s="15"/>
      <c r="L109" s="15"/>
      <c r="M109" s="14"/>
      <c r="N109" s="14"/>
      <c r="O109" s="14"/>
      <c r="P109" s="18" t="s">
        <v>10</v>
      </c>
      <c r="Q109" s="16"/>
      <c r="R109" s="3">
        <f>SUM(R106:R108)</f>
        <v>86000000</v>
      </c>
      <c r="S109" s="32"/>
      <c r="T109" s="13"/>
      <c r="U109" s="13"/>
      <c r="V109" s="13"/>
    </row>
    <row r="110" spans="1:22" x14ac:dyDescent="0.3">
      <c r="A110" s="116"/>
      <c r="B110" s="116"/>
      <c r="C110" s="126" t="s">
        <v>61</v>
      </c>
      <c r="D110" s="116"/>
      <c r="E110" s="129">
        <f>R116</f>
        <v>31702800</v>
      </c>
      <c r="F110" s="2" t="s">
        <v>64</v>
      </c>
      <c r="G110" s="2"/>
      <c r="H110" s="53">
        <v>2000000</v>
      </c>
      <c r="I110" s="53"/>
      <c r="J110" s="53"/>
      <c r="K110" s="53"/>
      <c r="L110" s="53"/>
      <c r="M110" s="49" t="s">
        <v>8</v>
      </c>
      <c r="N110" s="51"/>
      <c r="O110" s="49"/>
      <c r="P110" s="50">
        <v>12</v>
      </c>
      <c r="Q110" s="49" t="s">
        <v>9</v>
      </c>
      <c r="R110" s="47">
        <f>H110*P110</f>
        <v>24000000</v>
      </c>
      <c r="S110" s="32"/>
      <c r="T110" s="13"/>
      <c r="U110" s="13"/>
      <c r="V110" s="13"/>
    </row>
    <row r="111" spans="1:22" x14ac:dyDescent="0.3">
      <c r="A111" s="116"/>
      <c r="B111" s="116"/>
      <c r="C111" s="126"/>
      <c r="D111" s="116"/>
      <c r="E111" s="130"/>
      <c r="F111" s="2" t="s">
        <v>65</v>
      </c>
      <c r="G111" s="2"/>
      <c r="H111" s="53"/>
      <c r="I111" s="53"/>
      <c r="J111" s="53"/>
      <c r="K111" s="53"/>
      <c r="L111" s="53"/>
      <c r="M111" s="49"/>
      <c r="N111" s="51"/>
      <c r="O111" s="49"/>
      <c r="P111" s="50"/>
      <c r="Q111" s="49" t="s">
        <v>9</v>
      </c>
      <c r="R111" s="47">
        <f>SUM(R112:R114)</f>
        <v>7702800</v>
      </c>
      <c r="S111" s="32"/>
      <c r="T111" s="13"/>
      <c r="U111" s="13"/>
      <c r="V111" s="13"/>
    </row>
    <row r="112" spans="1:22" x14ac:dyDescent="0.3">
      <c r="A112" s="116"/>
      <c r="B112" s="116"/>
      <c r="C112" s="126"/>
      <c r="D112" s="116"/>
      <c r="E112" s="130"/>
      <c r="F112" s="1" t="s">
        <v>108</v>
      </c>
      <c r="G112" s="2"/>
      <c r="H112" s="53">
        <v>500000</v>
      </c>
      <c r="I112" s="53"/>
      <c r="J112" s="53"/>
      <c r="K112" s="53"/>
      <c r="L112" s="53"/>
      <c r="M112" s="49" t="s">
        <v>8</v>
      </c>
      <c r="N112" s="51"/>
      <c r="O112" s="49"/>
      <c r="P112" s="50">
        <v>12</v>
      </c>
      <c r="Q112" s="49" t="s">
        <v>9</v>
      </c>
      <c r="R112" s="47">
        <f>H112*P112</f>
        <v>6000000</v>
      </c>
      <c r="S112" s="32"/>
      <c r="T112" s="13"/>
      <c r="U112" s="13"/>
      <c r="V112" s="13"/>
    </row>
    <row r="113" spans="1:22" x14ac:dyDescent="0.3">
      <c r="A113" s="116"/>
      <c r="B113" s="116"/>
      <c r="C113" s="126"/>
      <c r="D113" s="116"/>
      <c r="E113" s="130"/>
      <c r="F113" s="1" t="s">
        <v>144</v>
      </c>
      <c r="G113" s="2"/>
      <c r="H113" s="53">
        <v>110000</v>
      </c>
      <c r="I113" s="53"/>
      <c r="J113" s="53"/>
      <c r="K113" s="53"/>
      <c r="L113" s="53"/>
      <c r="M113" s="49" t="s">
        <v>8</v>
      </c>
      <c r="N113" s="51"/>
      <c r="O113" s="49"/>
      <c r="P113" s="50">
        <v>12</v>
      </c>
      <c r="Q113" s="49" t="s">
        <v>9</v>
      </c>
      <c r="R113" s="47">
        <f>H113*P113</f>
        <v>1320000</v>
      </c>
      <c r="S113" s="32"/>
      <c r="T113" s="13"/>
      <c r="U113" s="13"/>
      <c r="V113" s="13"/>
    </row>
    <row r="114" spans="1:22" x14ac:dyDescent="0.3">
      <c r="A114" s="116"/>
      <c r="B114" s="116"/>
      <c r="C114" s="126"/>
      <c r="D114" s="116"/>
      <c r="E114" s="130"/>
      <c r="F114" s="1" t="s">
        <v>107</v>
      </c>
      <c r="G114" s="2"/>
      <c r="H114" s="53">
        <v>31900</v>
      </c>
      <c r="I114" s="53"/>
      <c r="J114" s="53"/>
      <c r="K114" s="53"/>
      <c r="L114" s="53"/>
      <c r="M114" s="49" t="s">
        <v>8</v>
      </c>
      <c r="N114" s="52">
        <v>1</v>
      </c>
      <c r="O114" s="49" t="s">
        <v>8</v>
      </c>
      <c r="P114" s="50">
        <v>12</v>
      </c>
      <c r="Q114" s="49" t="s">
        <v>9</v>
      </c>
      <c r="R114" s="47">
        <f>H114*N114*P114</f>
        <v>382800</v>
      </c>
      <c r="S114" s="32"/>
      <c r="T114" s="13"/>
      <c r="U114" s="13"/>
      <c r="V114" s="13"/>
    </row>
    <row r="115" spans="1:22" x14ac:dyDescent="0.3">
      <c r="A115" s="116"/>
      <c r="B115" s="116"/>
      <c r="C115" s="126"/>
      <c r="D115" s="116"/>
      <c r="E115" s="130"/>
      <c r="F115" s="2" t="s">
        <v>66</v>
      </c>
      <c r="G115" s="2"/>
      <c r="H115" s="53">
        <v>0</v>
      </c>
      <c r="I115" s="53"/>
      <c r="J115" s="53"/>
      <c r="K115" s="53"/>
      <c r="L115" s="53"/>
      <c r="M115" s="49" t="s">
        <v>8</v>
      </c>
      <c r="N115" s="51"/>
      <c r="O115" s="49"/>
      <c r="P115" s="50">
        <v>12</v>
      </c>
      <c r="Q115" s="49" t="s">
        <v>9</v>
      </c>
      <c r="R115" s="47">
        <f>H115*P115</f>
        <v>0</v>
      </c>
      <c r="S115" s="32"/>
      <c r="T115" s="13"/>
      <c r="U115" s="13"/>
      <c r="V115" s="13"/>
    </row>
    <row r="116" spans="1:22" x14ac:dyDescent="0.3">
      <c r="A116" s="116"/>
      <c r="B116" s="116"/>
      <c r="C116" s="126"/>
      <c r="D116" s="116"/>
      <c r="E116" s="130"/>
      <c r="F116" s="14"/>
      <c r="G116" s="14"/>
      <c r="H116" s="15"/>
      <c r="I116" s="15"/>
      <c r="J116" s="15"/>
      <c r="K116" s="15"/>
      <c r="L116" s="15"/>
      <c r="M116" s="14"/>
      <c r="N116" s="14"/>
      <c r="O116" s="14"/>
      <c r="P116" s="18" t="s">
        <v>10</v>
      </c>
      <c r="Q116" s="16"/>
      <c r="R116" s="3">
        <f>R110+R111+R115</f>
        <v>31702800</v>
      </c>
      <c r="S116" s="32"/>
      <c r="T116" s="13"/>
      <c r="U116" s="13"/>
      <c r="V116" s="13"/>
    </row>
    <row r="117" spans="1:22" x14ac:dyDescent="0.3">
      <c r="A117" s="69" t="s">
        <v>67</v>
      </c>
      <c r="B117" s="61"/>
      <c r="C117" s="61"/>
      <c r="D117" s="5"/>
      <c r="E117" s="10">
        <f>E118</f>
        <v>2868886418</v>
      </c>
      <c r="F117" s="6"/>
      <c r="G117" s="7"/>
      <c r="H117" s="8"/>
      <c r="I117" s="8"/>
      <c r="J117" s="8"/>
      <c r="K117" s="8"/>
      <c r="L117" s="8"/>
      <c r="M117" s="7"/>
      <c r="N117" s="7"/>
      <c r="O117" s="7"/>
      <c r="P117" s="7"/>
      <c r="Q117" s="7"/>
      <c r="R117" s="9"/>
      <c r="S117" s="13"/>
      <c r="T117" s="13"/>
      <c r="U117" s="13"/>
      <c r="V117" s="13"/>
    </row>
    <row r="118" spans="1:22" x14ac:dyDescent="0.3">
      <c r="A118" s="70"/>
      <c r="B118" s="69" t="s">
        <v>67</v>
      </c>
      <c r="C118" s="71"/>
      <c r="D118" s="5"/>
      <c r="E118" s="63">
        <f>SUM(E120:E144)+SUM(E161:E170)+E155+SUM(E176:E187)</f>
        <v>2868886418</v>
      </c>
      <c r="F118" s="6"/>
      <c r="G118" s="7"/>
      <c r="H118" s="8"/>
      <c r="I118" s="8"/>
      <c r="J118" s="8"/>
      <c r="K118" s="8"/>
      <c r="L118" s="8"/>
      <c r="M118" s="7"/>
      <c r="N118" s="7"/>
      <c r="O118" s="7"/>
      <c r="P118" s="7"/>
      <c r="Q118" s="7"/>
      <c r="R118" s="9"/>
      <c r="S118" s="13"/>
      <c r="T118" s="13"/>
      <c r="U118" s="13"/>
      <c r="V118" s="13"/>
    </row>
    <row r="119" spans="1:22" x14ac:dyDescent="0.3">
      <c r="A119" s="70"/>
      <c r="B119" s="72"/>
      <c r="C119" s="71" t="s">
        <v>112</v>
      </c>
      <c r="D119" s="5"/>
      <c r="E119" s="10">
        <f>R119</f>
        <v>621076524</v>
      </c>
      <c r="F119" s="6"/>
      <c r="G119" s="7"/>
      <c r="H119" s="90"/>
      <c r="I119" s="90"/>
      <c r="J119" s="90"/>
      <c r="K119" s="90"/>
      <c r="L119" s="90"/>
      <c r="M119" s="7"/>
      <c r="N119" s="7"/>
      <c r="O119" s="7"/>
      <c r="P119" s="30"/>
      <c r="Q119" s="103" t="s">
        <v>114</v>
      </c>
      <c r="R119" s="64">
        <f>R123+R127+R131+R135+R139</f>
        <v>621076524</v>
      </c>
      <c r="S119" s="13"/>
      <c r="T119" s="13"/>
      <c r="U119" s="13"/>
      <c r="V119" s="13"/>
    </row>
    <row r="120" spans="1:22" x14ac:dyDescent="0.3">
      <c r="A120" s="70"/>
      <c r="B120" s="72"/>
      <c r="C120" s="74"/>
      <c r="D120" s="75" t="s">
        <v>115</v>
      </c>
      <c r="E120" s="43">
        <f>R123</f>
        <v>67251344</v>
      </c>
      <c r="F120" s="4" t="s">
        <v>148</v>
      </c>
      <c r="G120" s="2"/>
      <c r="H120" s="53"/>
      <c r="I120" s="53"/>
      <c r="J120" s="53"/>
      <c r="K120" s="53"/>
      <c r="L120" s="53"/>
      <c r="M120" s="49"/>
      <c r="N120" s="51"/>
      <c r="O120" s="49"/>
      <c r="P120" s="50"/>
      <c r="Q120" s="49"/>
      <c r="R120" s="47">
        <v>30664880</v>
      </c>
      <c r="S120" s="13"/>
      <c r="T120" s="13"/>
      <c r="U120" s="13"/>
      <c r="V120" s="13"/>
    </row>
    <row r="121" spans="1:22" x14ac:dyDescent="0.3">
      <c r="A121" s="70"/>
      <c r="B121" s="72"/>
      <c r="C121" s="74"/>
      <c r="D121" s="75"/>
      <c r="E121" s="43"/>
      <c r="F121" s="4" t="s">
        <v>149</v>
      </c>
      <c r="G121" s="2"/>
      <c r="H121" s="53"/>
      <c r="I121" s="53"/>
      <c r="J121" s="53"/>
      <c r="K121" s="53"/>
      <c r="L121" s="53"/>
      <c r="M121" s="49"/>
      <c r="N121" s="51"/>
      <c r="O121" s="49"/>
      <c r="P121" s="50"/>
      <c r="Q121" s="49"/>
      <c r="R121" s="47">
        <v>9053464</v>
      </c>
      <c r="S121" s="13"/>
      <c r="T121" s="13"/>
      <c r="U121" s="13"/>
      <c r="V121" s="13"/>
    </row>
    <row r="122" spans="1:22" x14ac:dyDescent="0.3">
      <c r="A122" s="70"/>
      <c r="B122" s="72"/>
      <c r="C122" s="74"/>
      <c r="D122" s="75"/>
      <c r="E122" s="43"/>
      <c r="F122" s="4" t="s">
        <v>150</v>
      </c>
      <c r="G122" s="2"/>
      <c r="H122" s="53"/>
      <c r="I122" s="53"/>
      <c r="J122" s="53"/>
      <c r="K122" s="53"/>
      <c r="L122" s="53"/>
      <c r="M122" s="49"/>
      <c r="N122" s="51"/>
      <c r="O122" s="49"/>
      <c r="P122" s="50"/>
      <c r="Q122" s="49"/>
      <c r="R122" s="47">
        <v>27533000</v>
      </c>
      <c r="S122" s="13"/>
      <c r="T122" s="13"/>
      <c r="U122" s="13"/>
      <c r="V122" s="13"/>
    </row>
    <row r="123" spans="1:22" x14ac:dyDescent="0.3">
      <c r="A123" s="70"/>
      <c r="B123" s="72"/>
      <c r="C123" s="74"/>
      <c r="D123" s="75"/>
      <c r="E123" s="43"/>
      <c r="F123" s="54"/>
      <c r="G123" s="55"/>
      <c r="H123" s="56"/>
      <c r="I123" s="56"/>
      <c r="J123" s="56"/>
      <c r="K123" s="56"/>
      <c r="L123" s="56"/>
      <c r="M123" s="55"/>
      <c r="N123" s="55"/>
      <c r="O123" s="55"/>
      <c r="P123" s="57"/>
      <c r="Q123" s="58" t="s">
        <v>128</v>
      </c>
      <c r="R123" s="59">
        <f>SUM(R120:R122)</f>
        <v>67251344</v>
      </c>
      <c r="S123" s="13"/>
      <c r="T123" s="13"/>
      <c r="U123" s="13"/>
      <c r="V123" s="13"/>
    </row>
    <row r="124" spans="1:22" x14ac:dyDescent="0.3">
      <c r="A124" s="70"/>
      <c r="B124" s="72"/>
      <c r="C124" s="74"/>
      <c r="D124" s="69" t="s">
        <v>179</v>
      </c>
      <c r="E124" s="37">
        <f>R127</f>
        <v>121004399</v>
      </c>
      <c r="F124" s="34" t="s">
        <v>148</v>
      </c>
      <c r="G124" s="11"/>
      <c r="H124" s="53"/>
      <c r="I124" s="53"/>
      <c r="J124" s="53"/>
      <c r="K124" s="53"/>
      <c r="L124" s="53"/>
      <c r="M124" s="49"/>
      <c r="N124" s="51"/>
      <c r="O124" s="49"/>
      <c r="P124" s="50"/>
      <c r="Q124" s="49"/>
      <c r="R124" s="47">
        <f>41344010+3466980+25073947</f>
        <v>69884937</v>
      </c>
      <c r="S124" s="13"/>
      <c r="T124" s="13"/>
      <c r="U124" s="13"/>
      <c r="V124" s="13"/>
    </row>
    <row r="125" spans="1:22" x14ac:dyDescent="0.3">
      <c r="A125" s="70"/>
      <c r="B125" s="72"/>
      <c r="C125" s="74"/>
      <c r="D125" s="70" t="s">
        <v>180</v>
      </c>
      <c r="E125" s="43"/>
      <c r="F125" s="4" t="s">
        <v>149</v>
      </c>
      <c r="G125" s="2"/>
      <c r="H125" s="53"/>
      <c r="I125" s="53"/>
      <c r="J125" s="53"/>
      <c r="K125" s="53"/>
      <c r="L125" s="53"/>
      <c r="M125" s="49"/>
      <c r="N125" s="51"/>
      <c r="O125" s="49"/>
      <c r="P125" s="50"/>
      <c r="Q125" s="49"/>
      <c r="R125" s="47">
        <v>9053462</v>
      </c>
      <c r="S125" s="13"/>
      <c r="T125" s="13"/>
      <c r="U125" s="13"/>
      <c r="V125" s="13"/>
    </row>
    <row r="126" spans="1:22" x14ac:dyDescent="0.3">
      <c r="A126" s="70"/>
      <c r="B126" s="72"/>
      <c r="C126" s="74"/>
      <c r="D126" s="70"/>
      <c r="E126" s="43"/>
      <c r="F126" s="4" t="s">
        <v>150</v>
      </c>
      <c r="G126" s="2"/>
      <c r="H126" s="53"/>
      <c r="I126" s="53"/>
      <c r="J126" s="53"/>
      <c r="K126" s="53"/>
      <c r="L126" s="53"/>
      <c r="M126" s="49"/>
      <c r="N126" s="51"/>
      <c r="O126" s="49"/>
      <c r="P126" s="50"/>
      <c r="Q126" s="49"/>
      <c r="R126" s="47">
        <v>42066000</v>
      </c>
      <c r="S126" s="13"/>
      <c r="T126" s="13"/>
      <c r="U126" s="13"/>
      <c r="V126" s="13"/>
    </row>
    <row r="127" spans="1:22" x14ac:dyDescent="0.3">
      <c r="A127" s="70"/>
      <c r="B127" s="72"/>
      <c r="C127" s="74"/>
      <c r="D127" s="68"/>
      <c r="E127" s="38"/>
      <c r="F127" s="42"/>
      <c r="G127" s="14"/>
      <c r="H127" s="45"/>
      <c r="I127" s="45"/>
      <c r="J127" s="45"/>
      <c r="K127" s="45"/>
      <c r="L127" s="45"/>
      <c r="M127" s="14"/>
      <c r="N127" s="14"/>
      <c r="O127" s="14"/>
      <c r="P127" s="18"/>
      <c r="Q127" s="46" t="s">
        <v>114</v>
      </c>
      <c r="R127" s="59">
        <f>SUM(R124:R126)</f>
        <v>121004399</v>
      </c>
      <c r="S127" s="13"/>
      <c r="T127" s="13"/>
      <c r="U127" s="13"/>
      <c r="V127" s="13"/>
    </row>
    <row r="128" spans="1:22" x14ac:dyDescent="0.3">
      <c r="A128" s="70"/>
      <c r="B128" s="72"/>
      <c r="C128" s="74"/>
      <c r="D128" s="69" t="s">
        <v>181</v>
      </c>
      <c r="E128" s="37">
        <f>R131</f>
        <v>174441017</v>
      </c>
      <c r="F128" s="34" t="s">
        <v>148</v>
      </c>
      <c r="G128" s="11"/>
      <c r="H128" s="53"/>
      <c r="I128" s="53"/>
      <c r="J128" s="53"/>
      <c r="K128" s="53"/>
      <c r="L128" s="53"/>
      <c r="M128" s="49"/>
      <c r="N128" s="51"/>
      <c r="O128" s="49"/>
      <c r="P128" s="50"/>
      <c r="Q128" s="49"/>
      <c r="R128" s="47">
        <f>56885545+28542210</f>
        <v>85427755</v>
      </c>
      <c r="S128" s="13"/>
      <c r="T128" s="13"/>
      <c r="U128" s="13"/>
      <c r="V128" s="13"/>
    </row>
    <row r="129" spans="1:22" x14ac:dyDescent="0.3">
      <c r="A129" s="70"/>
      <c r="B129" s="72"/>
      <c r="C129" s="74"/>
      <c r="D129" s="70" t="s">
        <v>182</v>
      </c>
      <c r="E129" s="43"/>
      <c r="F129" s="4" t="s">
        <v>149</v>
      </c>
      <c r="G129" s="2"/>
      <c r="H129" s="53"/>
      <c r="I129" s="53"/>
      <c r="J129" s="53"/>
      <c r="K129" s="53"/>
      <c r="L129" s="53"/>
      <c r="M129" s="49"/>
      <c r="N129" s="51"/>
      <c r="O129" s="49"/>
      <c r="P129" s="50"/>
      <c r="Q129" s="49"/>
      <c r="R129" s="47">
        <v>9053462</v>
      </c>
      <c r="S129" s="13"/>
      <c r="T129" s="13"/>
      <c r="U129" s="13"/>
      <c r="V129" s="13"/>
    </row>
    <row r="130" spans="1:22" x14ac:dyDescent="0.3">
      <c r="A130" s="70"/>
      <c r="B130" s="72"/>
      <c r="C130" s="74"/>
      <c r="D130" s="70"/>
      <c r="E130" s="43"/>
      <c r="F130" s="4" t="s">
        <v>150</v>
      </c>
      <c r="G130" s="2"/>
      <c r="H130" s="53"/>
      <c r="I130" s="53"/>
      <c r="J130" s="53"/>
      <c r="K130" s="53"/>
      <c r="L130" s="53"/>
      <c r="M130" s="49"/>
      <c r="N130" s="51"/>
      <c r="O130" s="49"/>
      <c r="P130" s="50"/>
      <c r="Q130" s="49"/>
      <c r="R130" s="47">
        <v>79959800</v>
      </c>
      <c r="S130" s="13"/>
      <c r="T130" s="13"/>
      <c r="U130" s="13"/>
      <c r="V130" s="13"/>
    </row>
    <row r="131" spans="1:22" x14ac:dyDescent="0.3">
      <c r="A131" s="70"/>
      <c r="B131" s="72"/>
      <c r="C131" s="74"/>
      <c r="D131" s="68"/>
      <c r="E131" s="38"/>
      <c r="F131" s="42"/>
      <c r="G131" s="14"/>
      <c r="H131" s="45"/>
      <c r="I131" s="45"/>
      <c r="J131" s="45"/>
      <c r="K131" s="45"/>
      <c r="L131" s="45"/>
      <c r="M131" s="14"/>
      <c r="N131" s="14"/>
      <c r="O131" s="14"/>
      <c r="P131" s="18"/>
      <c r="Q131" s="46" t="s">
        <v>114</v>
      </c>
      <c r="R131" s="59">
        <f>SUM(R128:R130)</f>
        <v>174441017</v>
      </c>
      <c r="S131" s="13"/>
      <c r="T131" s="13"/>
      <c r="U131" s="13"/>
      <c r="V131" s="13"/>
    </row>
    <row r="132" spans="1:22" x14ac:dyDescent="0.3">
      <c r="A132" s="70"/>
      <c r="B132" s="72"/>
      <c r="C132" s="74"/>
      <c r="D132" s="69" t="s">
        <v>183</v>
      </c>
      <c r="E132" s="37">
        <f>R135</f>
        <v>72235052</v>
      </c>
      <c r="F132" s="34" t="s">
        <v>148</v>
      </c>
      <c r="G132" s="11"/>
      <c r="H132" s="53"/>
      <c r="I132" s="53"/>
      <c r="J132" s="53"/>
      <c r="K132" s="53"/>
      <c r="L132" s="53"/>
      <c r="M132" s="49"/>
      <c r="N132" s="51"/>
      <c r="O132" s="49"/>
      <c r="P132" s="50"/>
      <c r="Q132" s="49"/>
      <c r="R132" s="47">
        <v>25711990</v>
      </c>
      <c r="S132" s="13"/>
      <c r="T132" s="13"/>
      <c r="U132" s="13"/>
      <c r="V132" s="13"/>
    </row>
    <row r="133" spans="1:22" x14ac:dyDescent="0.3">
      <c r="A133" s="70"/>
      <c r="B133" s="72"/>
      <c r="C133" s="74"/>
      <c r="D133" s="70" t="s">
        <v>184</v>
      </c>
      <c r="E133" s="43"/>
      <c r="F133" s="4" t="s">
        <v>149</v>
      </c>
      <c r="G133" s="2"/>
      <c r="H133" s="53"/>
      <c r="I133" s="53"/>
      <c r="J133" s="53"/>
      <c r="K133" s="53"/>
      <c r="L133" s="53"/>
      <c r="M133" s="49"/>
      <c r="N133" s="51"/>
      <c r="O133" s="49"/>
      <c r="P133" s="50"/>
      <c r="Q133" s="49"/>
      <c r="R133" s="47">
        <v>9053462</v>
      </c>
      <c r="S133" s="13"/>
      <c r="T133" s="13"/>
      <c r="U133" s="13"/>
      <c r="V133" s="13"/>
    </row>
    <row r="134" spans="1:22" x14ac:dyDescent="0.3">
      <c r="A134" s="70"/>
      <c r="B134" s="72"/>
      <c r="C134" s="74"/>
      <c r="D134" s="70"/>
      <c r="E134" s="43"/>
      <c r="F134" s="4" t="s">
        <v>150</v>
      </c>
      <c r="G134" s="2"/>
      <c r="H134" s="53"/>
      <c r="I134" s="53"/>
      <c r="J134" s="53"/>
      <c r="K134" s="53"/>
      <c r="L134" s="53"/>
      <c r="M134" s="49"/>
      <c r="N134" s="51"/>
      <c r="O134" s="49"/>
      <c r="P134" s="50"/>
      <c r="Q134" s="49"/>
      <c r="R134" s="47">
        <v>37469600</v>
      </c>
      <c r="S134" s="13"/>
      <c r="T134" s="13"/>
      <c r="U134" s="13"/>
      <c r="V134" s="13"/>
    </row>
    <row r="135" spans="1:22" x14ac:dyDescent="0.3">
      <c r="A135" s="70"/>
      <c r="B135" s="72"/>
      <c r="C135" s="74"/>
      <c r="D135" s="68"/>
      <c r="E135" s="38"/>
      <c r="F135" s="42"/>
      <c r="G135" s="14"/>
      <c r="H135" s="45"/>
      <c r="I135" s="45"/>
      <c r="J135" s="45"/>
      <c r="K135" s="45"/>
      <c r="L135" s="45"/>
      <c r="M135" s="14"/>
      <c r="N135" s="14"/>
      <c r="O135" s="14"/>
      <c r="P135" s="18"/>
      <c r="Q135" s="46" t="s">
        <v>114</v>
      </c>
      <c r="R135" s="59">
        <f>SUM(R132:R134)</f>
        <v>72235052</v>
      </c>
      <c r="S135" s="13"/>
      <c r="T135" s="13"/>
      <c r="U135" s="13"/>
      <c r="V135" s="13"/>
    </row>
    <row r="136" spans="1:22" x14ac:dyDescent="0.3">
      <c r="A136" s="70"/>
      <c r="B136" s="72"/>
      <c r="C136" s="74"/>
      <c r="D136" s="69" t="s">
        <v>185</v>
      </c>
      <c r="E136" s="37">
        <f>R139</f>
        <v>186144712</v>
      </c>
      <c r="F136" s="34" t="s">
        <v>148</v>
      </c>
      <c r="G136" s="11"/>
      <c r="H136" s="53"/>
      <c r="I136" s="53"/>
      <c r="J136" s="53"/>
      <c r="K136" s="53"/>
      <c r="L136" s="53"/>
      <c r="M136" s="49"/>
      <c r="N136" s="51"/>
      <c r="O136" s="49"/>
      <c r="P136" s="50"/>
      <c r="Q136" s="49"/>
      <c r="R136" s="47">
        <f>31574260+25711990</f>
        <v>57286250</v>
      </c>
      <c r="S136" s="13"/>
      <c r="T136" s="13"/>
      <c r="U136" s="13"/>
      <c r="V136" s="13"/>
    </row>
    <row r="137" spans="1:22" x14ac:dyDescent="0.3">
      <c r="A137" s="70"/>
      <c r="B137" s="72"/>
      <c r="C137" s="74"/>
      <c r="D137" s="70" t="s">
        <v>186</v>
      </c>
      <c r="E137" s="43"/>
      <c r="F137" s="4" t="s">
        <v>149</v>
      </c>
      <c r="G137" s="2"/>
      <c r="H137" s="53"/>
      <c r="I137" s="53"/>
      <c r="J137" s="53"/>
      <c r="K137" s="53"/>
      <c r="L137" s="53"/>
      <c r="M137" s="49"/>
      <c r="N137" s="51"/>
      <c r="O137" s="49"/>
      <c r="P137" s="50"/>
      <c r="Q137" s="49"/>
      <c r="R137" s="47">
        <v>9053462</v>
      </c>
      <c r="S137" s="13"/>
      <c r="T137" s="13"/>
      <c r="U137" s="13"/>
      <c r="V137" s="13"/>
    </row>
    <row r="138" spans="1:22" x14ac:dyDescent="0.3">
      <c r="A138" s="70"/>
      <c r="B138" s="72"/>
      <c r="C138" s="74"/>
      <c r="D138" s="70"/>
      <c r="E138" s="43"/>
      <c r="F138" s="4" t="s">
        <v>150</v>
      </c>
      <c r="G138" s="2"/>
      <c r="H138" s="53"/>
      <c r="I138" s="53"/>
      <c r="J138" s="53"/>
      <c r="K138" s="53"/>
      <c r="L138" s="53"/>
      <c r="M138" s="49"/>
      <c r="N138" s="51"/>
      <c r="O138" s="49"/>
      <c r="P138" s="50"/>
      <c r="Q138" s="49"/>
      <c r="R138" s="47">
        <v>119805000</v>
      </c>
      <c r="S138" s="13"/>
      <c r="T138" s="13"/>
      <c r="U138" s="13"/>
      <c r="V138" s="13"/>
    </row>
    <row r="139" spans="1:22" x14ac:dyDescent="0.3">
      <c r="A139" s="70"/>
      <c r="B139" s="72"/>
      <c r="C139" s="74"/>
      <c r="D139" s="68"/>
      <c r="E139" s="38"/>
      <c r="F139" s="42"/>
      <c r="G139" s="14"/>
      <c r="H139" s="45"/>
      <c r="I139" s="45"/>
      <c r="J139" s="45"/>
      <c r="K139" s="45"/>
      <c r="L139" s="45"/>
      <c r="M139" s="14"/>
      <c r="N139" s="14"/>
      <c r="O139" s="14"/>
      <c r="P139" s="18"/>
      <c r="Q139" s="46" t="s">
        <v>114</v>
      </c>
      <c r="R139" s="59">
        <f>SUM(R136:R138)</f>
        <v>186144712</v>
      </c>
      <c r="S139" s="13"/>
      <c r="T139" s="13"/>
      <c r="U139" s="13"/>
      <c r="V139" s="13"/>
    </row>
    <row r="140" spans="1:22" x14ac:dyDescent="0.3">
      <c r="A140" s="70"/>
      <c r="B140" s="72"/>
      <c r="C140" s="109" t="s">
        <v>113</v>
      </c>
      <c r="D140" s="73"/>
      <c r="E140" s="133">
        <f>R141</f>
        <v>271251420</v>
      </c>
      <c r="F140" s="34"/>
      <c r="G140" s="11"/>
      <c r="H140" s="12"/>
      <c r="I140" s="12"/>
      <c r="J140" s="12"/>
      <c r="K140" s="12"/>
      <c r="L140" s="12"/>
      <c r="M140" s="11"/>
      <c r="N140" s="11"/>
      <c r="O140" s="11"/>
      <c r="P140" s="33"/>
      <c r="Q140" s="19"/>
      <c r="R140" s="20"/>
      <c r="S140" s="13"/>
      <c r="T140" s="13"/>
      <c r="U140" s="13"/>
      <c r="V140" s="13"/>
    </row>
    <row r="141" spans="1:22" x14ac:dyDescent="0.3">
      <c r="A141" s="70"/>
      <c r="B141" s="72"/>
      <c r="C141" s="76"/>
      <c r="D141" s="77"/>
      <c r="E141" s="134"/>
      <c r="F141" s="27"/>
      <c r="G141" s="14"/>
      <c r="H141" s="15"/>
      <c r="I141" s="15"/>
      <c r="J141" s="15"/>
      <c r="K141" s="15"/>
      <c r="L141" s="15"/>
      <c r="M141" s="14"/>
      <c r="N141" s="14"/>
      <c r="O141" s="14"/>
      <c r="P141" s="18" t="s">
        <v>111</v>
      </c>
      <c r="Q141" s="16"/>
      <c r="R141" s="3">
        <v>271251420</v>
      </c>
      <c r="S141" s="13"/>
      <c r="T141" s="13"/>
      <c r="U141" s="13"/>
      <c r="V141" s="13"/>
    </row>
    <row r="142" spans="1:22" x14ac:dyDescent="0.3">
      <c r="A142" s="70"/>
      <c r="B142" s="72"/>
      <c r="C142" s="109" t="s">
        <v>160</v>
      </c>
      <c r="D142" s="73"/>
      <c r="E142" s="131">
        <f>R143</f>
        <v>516453980</v>
      </c>
      <c r="F142" s="4"/>
      <c r="G142" s="2"/>
      <c r="H142" s="53"/>
      <c r="I142" s="53"/>
      <c r="J142" s="53"/>
      <c r="K142" s="53"/>
      <c r="L142" s="53"/>
      <c r="M142" s="49"/>
      <c r="N142" s="51"/>
      <c r="O142" s="49"/>
      <c r="P142" s="50"/>
      <c r="Q142" s="49"/>
      <c r="R142" s="47"/>
      <c r="S142" s="13"/>
      <c r="T142" s="13"/>
      <c r="U142" s="13"/>
      <c r="V142" s="13"/>
    </row>
    <row r="143" spans="1:22" x14ac:dyDescent="0.3">
      <c r="A143" s="70"/>
      <c r="B143" s="72"/>
      <c r="C143" s="106"/>
      <c r="D143" s="77"/>
      <c r="E143" s="132"/>
      <c r="F143" s="27"/>
      <c r="G143" s="14"/>
      <c r="H143" s="15"/>
      <c r="I143" s="15"/>
      <c r="J143" s="15"/>
      <c r="K143" s="15"/>
      <c r="L143" s="15"/>
      <c r="M143" s="14"/>
      <c r="N143" s="14"/>
      <c r="O143" s="14"/>
      <c r="P143" s="18" t="s">
        <v>111</v>
      </c>
      <c r="Q143" s="16"/>
      <c r="R143" s="3">
        <v>516453980</v>
      </c>
      <c r="S143" s="13"/>
      <c r="T143" s="13"/>
      <c r="U143" s="13"/>
      <c r="V143" s="13"/>
    </row>
    <row r="144" spans="1:22" x14ac:dyDescent="0.3">
      <c r="A144" s="70"/>
      <c r="B144" s="72"/>
      <c r="C144" s="71" t="s">
        <v>109</v>
      </c>
      <c r="D144" s="78"/>
      <c r="E144" s="10">
        <f>SUM(E145:E154)</f>
        <v>85130000</v>
      </c>
      <c r="F144" s="14"/>
      <c r="G144" s="14"/>
      <c r="H144" s="15"/>
      <c r="I144" s="15"/>
      <c r="J144" s="15"/>
      <c r="K144" s="15"/>
      <c r="L144" s="15"/>
      <c r="M144" s="14"/>
      <c r="N144" s="14"/>
      <c r="O144" s="14"/>
      <c r="P144" s="18"/>
      <c r="Q144" s="16"/>
      <c r="R144" s="3"/>
      <c r="S144" s="13"/>
      <c r="T144" s="13"/>
      <c r="U144" s="13"/>
      <c r="V144" s="13"/>
    </row>
    <row r="145" spans="1:22" x14ac:dyDescent="0.3">
      <c r="A145" s="70"/>
      <c r="B145" s="72"/>
      <c r="C145" s="119"/>
      <c r="D145" s="73" t="s">
        <v>68</v>
      </c>
      <c r="E145" s="131">
        <f>R146</f>
        <v>1000000</v>
      </c>
      <c r="F145" s="11" t="s">
        <v>76</v>
      </c>
      <c r="G145" s="11"/>
      <c r="H145" s="12">
        <v>1000000</v>
      </c>
      <c r="I145" s="12"/>
      <c r="J145" s="12"/>
      <c r="K145" s="12"/>
      <c r="L145" s="12"/>
      <c r="M145" s="19" t="s">
        <v>8</v>
      </c>
      <c r="N145" s="22"/>
      <c r="O145" s="19"/>
      <c r="P145" s="28">
        <v>1</v>
      </c>
      <c r="Q145" s="19" t="s">
        <v>9</v>
      </c>
      <c r="R145" s="20">
        <f>H145*P145</f>
        <v>1000000</v>
      </c>
      <c r="S145" s="13"/>
      <c r="T145" s="13"/>
      <c r="U145" s="13"/>
      <c r="V145" s="13"/>
    </row>
    <row r="146" spans="1:22" x14ac:dyDescent="0.3">
      <c r="A146" s="70"/>
      <c r="B146" s="72"/>
      <c r="C146" s="119"/>
      <c r="D146" s="75"/>
      <c r="E146" s="132"/>
      <c r="F146" s="14"/>
      <c r="G146" s="14"/>
      <c r="H146" s="15"/>
      <c r="I146" s="15"/>
      <c r="J146" s="15"/>
      <c r="K146" s="15"/>
      <c r="L146" s="15"/>
      <c r="M146" s="14"/>
      <c r="N146" s="14"/>
      <c r="O146" s="14"/>
      <c r="P146" s="18" t="s">
        <v>10</v>
      </c>
      <c r="Q146" s="16"/>
      <c r="R146" s="3">
        <f>R145</f>
        <v>1000000</v>
      </c>
      <c r="S146" s="13"/>
      <c r="T146" s="13"/>
      <c r="U146" s="13"/>
      <c r="V146" s="13"/>
    </row>
    <row r="147" spans="1:22" s="48" customFormat="1" x14ac:dyDescent="0.3">
      <c r="A147" s="70"/>
      <c r="B147" s="72"/>
      <c r="C147" s="119"/>
      <c r="D147" s="71" t="s">
        <v>127</v>
      </c>
      <c r="E147" s="131">
        <f>R148</f>
        <v>44130000</v>
      </c>
      <c r="F147" s="11" t="s">
        <v>237</v>
      </c>
      <c r="G147" s="11"/>
      <c r="H147" s="12">
        <v>44130000</v>
      </c>
      <c r="I147" s="12"/>
      <c r="J147" s="12"/>
      <c r="K147" s="12"/>
      <c r="L147" s="12"/>
      <c r="M147" s="19" t="s">
        <v>8</v>
      </c>
      <c r="N147" s="22"/>
      <c r="O147" s="19"/>
      <c r="P147" s="28">
        <v>1</v>
      </c>
      <c r="Q147" s="19" t="s">
        <v>9</v>
      </c>
      <c r="R147" s="20">
        <f>H147*P147</f>
        <v>44130000</v>
      </c>
      <c r="S147" s="13"/>
      <c r="T147" s="13"/>
      <c r="U147" s="13"/>
      <c r="V147" s="13"/>
    </row>
    <row r="148" spans="1:22" s="48" customFormat="1" x14ac:dyDescent="0.3">
      <c r="A148" s="70"/>
      <c r="B148" s="72"/>
      <c r="C148" s="119"/>
      <c r="D148" s="68"/>
      <c r="E148" s="132"/>
      <c r="F148" s="14"/>
      <c r="G148" s="14"/>
      <c r="H148" s="15"/>
      <c r="I148" s="15"/>
      <c r="J148" s="15"/>
      <c r="K148" s="15"/>
      <c r="L148" s="15"/>
      <c r="M148" s="14"/>
      <c r="N148" s="14"/>
      <c r="O148" s="14"/>
      <c r="P148" s="18" t="s">
        <v>10</v>
      </c>
      <c r="Q148" s="16"/>
      <c r="R148" s="3">
        <f>R147</f>
        <v>44130000</v>
      </c>
      <c r="S148" s="13"/>
      <c r="T148" s="13"/>
      <c r="U148" s="13"/>
      <c r="V148" s="13"/>
    </row>
    <row r="149" spans="1:22" s="60" customFormat="1" x14ac:dyDescent="0.3">
      <c r="A149" s="70"/>
      <c r="B149" s="72"/>
      <c r="C149" s="119"/>
      <c r="D149" s="70" t="s">
        <v>205</v>
      </c>
      <c r="E149" s="131">
        <v>5000000</v>
      </c>
      <c r="F149" s="11" t="s">
        <v>204</v>
      </c>
      <c r="G149" s="11"/>
      <c r="H149" s="12">
        <v>5000000</v>
      </c>
      <c r="I149" s="12"/>
      <c r="J149" s="12"/>
      <c r="K149" s="12"/>
      <c r="L149" s="12"/>
      <c r="M149" s="19" t="s">
        <v>8</v>
      </c>
      <c r="N149" s="22"/>
      <c r="O149" s="19"/>
      <c r="P149" s="28">
        <v>1</v>
      </c>
      <c r="Q149" s="19" t="s">
        <v>9</v>
      </c>
      <c r="R149" s="20">
        <f>H149*P149</f>
        <v>5000000</v>
      </c>
      <c r="S149" s="13"/>
      <c r="T149" s="13"/>
      <c r="U149" s="13"/>
      <c r="V149" s="13"/>
    </row>
    <row r="150" spans="1:22" s="60" customFormat="1" x14ac:dyDescent="0.3">
      <c r="A150" s="70"/>
      <c r="B150" s="72"/>
      <c r="C150" s="119"/>
      <c r="D150" s="70"/>
      <c r="E150" s="132"/>
      <c r="F150" s="14"/>
      <c r="G150" s="14"/>
      <c r="H150" s="15"/>
      <c r="I150" s="15"/>
      <c r="J150" s="15"/>
      <c r="K150" s="15"/>
      <c r="L150" s="15"/>
      <c r="M150" s="14"/>
      <c r="N150" s="14"/>
      <c r="O150" s="14"/>
      <c r="P150" s="18" t="s">
        <v>10</v>
      </c>
      <c r="Q150" s="16"/>
      <c r="R150" s="3">
        <f>R149</f>
        <v>5000000</v>
      </c>
      <c r="S150" s="13"/>
      <c r="T150" s="13"/>
      <c r="U150" s="13"/>
      <c r="V150" s="13"/>
    </row>
    <row r="151" spans="1:22" s="60" customFormat="1" x14ac:dyDescent="0.3">
      <c r="A151" s="70"/>
      <c r="B151" s="72"/>
      <c r="C151" s="119"/>
      <c r="D151" s="69" t="s">
        <v>222</v>
      </c>
      <c r="E151" s="131">
        <v>25000000</v>
      </c>
      <c r="F151" s="11" t="s">
        <v>238</v>
      </c>
      <c r="G151" s="11"/>
      <c r="H151" s="12">
        <v>25000000</v>
      </c>
      <c r="I151" s="12"/>
      <c r="J151" s="12"/>
      <c r="K151" s="12"/>
      <c r="L151" s="12"/>
      <c r="M151" s="19" t="s">
        <v>8</v>
      </c>
      <c r="N151" s="22"/>
      <c r="O151" s="19"/>
      <c r="P151" s="28">
        <v>1</v>
      </c>
      <c r="Q151" s="19" t="s">
        <v>9</v>
      </c>
      <c r="R151" s="20">
        <f>H151*P151</f>
        <v>25000000</v>
      </c>
      <c r="S151" s="13"/>
      <c r="T151" s="13"/>
      <c r="U151" s="13"/>
      <c r="V151" s="13"/>
    </row>
    <row r="152" spans="1:22" s="60" customFormat="1" x14ac:dyDescent="0.3">
      <c r="A152" s="70"/>
      <c r="B152" s="72"/>
      <c r="C152" s="119"/>
      <c r="D152" s="70"/>
      <c r="E152" s="132"/>
      <c r="F152" s="14"/>
      <c r="G152" s="14"/>
      <c r="H152" s="15"/>
      <c r="I152" s="15"/>
      <c r="J152" s="15"/>
      <c r="K152" s="15"/>
      <c r="L152" s="15"/>
      <c r="M152" s="14"/>
      <c r="N152" s="14"/>
      <c r="O152" s="14"/>
      <c r="P152" s="18" t="s">
        <v>10</v>
      </c>
      <c r="Q152" s="16"/>
      <c r="R152" s="3">
        <f>R151</f>
        <v>25000000</v>
      </c>
      <c r="S152" s="13"/>
      <c r="T152" s="13"/>
      <c r="U152" s="13"/>
      <c r="V152" s="13"/>
    </row>
    <row r="153" spans="1:22" x14ac:dyDescent="0.3">
      <c r="A153" s="70"/>
      <c r="B153" s="72"/>
      <c r="C153" s="119"/>
      <c r="D153" s="71" t="s">
        <v>120</v>
      </c>
      <c r="E153" s="152">
        <f>R154</f>
        <v>10000000</v>
      </c>
      <c r="F153" s="11" t="s">
        <v>121</v>
      </c>
      <c r="G153" s="11"/>
      <c r="H153" s="12">
        <v>5000000</v>
      </c>
      <c r="I153" s="12"/>
      <c r="J153" s="12"/>
      <c r="K153" s="12"/>
      <c r="L153" s="12"/>
      <c r="M153" s="19" t="s">
        <v>8</v>
      </c>
      <c r="N153" s="22"/>
      <c r="O153" s="19"/>
      <c r="P153" s="28">
        <v>2</v>
      </c>
      <c r="Q153" s="19" t="s">
        <v>9</v>
      </c>
      <c r="R153" s="20">
        <f>H153*P153</f>
        <v>10000000</v>
      </c>
      <c r="S153" s="13"/>
      <c r="T153" s="13"/>
      <c r="U153" s="13"/>
      <c r="V153" s="13"/>
    </row>
    <row r="154" spans="1:22" x14ac:dyDescent="0.3">
      <c r="A154" s="70"/>
      <c r="B154" s="72"/>
      <c r="C154" s="120"/>
      <c r="D154" s="68"/>
      <c r="E154" s="153"/>
      <c r="F154" s="14"/>
      <c r="G154" s="14"/>
      <c r="H154" s="15"/>
      <c r="I154" s="15"/>
      <c r="J154" s="15"/>
      <c r="K154" s="15"/>
      <c r="L154" s="15"/>
      <c r="M154" s="14"/>
      <c r="N154" s="14"/>
      <c r="O154" s="14"/>
      <c r="P154" s="18" t="s">
        <v>10</v>
      </c>
      <c r="Q154" s="16"/>
      <c r="R154" s="3">
        <f>R153</f>
        <v>10000000</v>
      </c>
      <c r="S154" s="13"/>
      <c r="T154" s="13"/>
      <c r="U154" s="13"/>
      <c r="V154" s="13"/>
    </row>
    <row r="155" spans="1:22" s="60" customFormat="1" x14ac:dyDescent="0.3">
      <c r="A155" s="70"/>
      <c r="B155" s="72"/>
      <c r="C155" s="71" t="s">
        <v>151</v>
      </c>
      <c r="D155" s="13"/>
      <c r="E155" s="62">
        <f>SUM(E156:E160)</f>
        <v>149300000</v>
      </c>
      <c r="F155" s="150"/>
      <c r="G155" s="151"/>
      <c r="H155" s="151"/>
      <c r="I155" s="151"/>
      <c r="J155" s="151"/>
      <c r="K155" s="151"/>
      <c r="L155" s="151"/>
      <c r="M155" s="151"/>
      <c r="N155" s="151"/>
      <c r="O155" s="19"/>
      <c r="P155" s="28"/>
      <c r="Q155" s="19"/>
      <c r="R155" s="20"/>
      <c r="S155" s="13"/>
      <c r="T155" s="13"/>
      <c r="U155" s="13"/>
      <c r="V155" s="13"/>
    </row>
    <row r="156" spans="1:22" s="60" customFormat="1" x14ac:dyDescent="0.3">
      <c r="A156" s="70"/>
      <c r="B156" s="72"/>
      <c r="C156" s="79"/>
      <c r="D156" s="80" t="s">
        <v>239</v>
      </c>
      <c r="E156" s="100">
        <f>R159</f>
        <v>14300000</v>
      </c>
      <c r="F156" s="81" t="s">
        <v>187</v>
      </c>
      <c r="G156" s="82"/>
      <c r="H156" s="82"/>
      <c r="I156" s="82"/>
      <c r="J156" s="82"/>
      <c r="K156" s="82"/>
      <c r="L156" s="82"/>
      <c r="M156" s="19" t="s">
        <v>8</v>
      </c>
      <c r="N156" s="82"/>
      <c r="O156" s="19"/>
      <c r="P156" s="28">
        <v>1</v>
      </c>
      <c r="Q156" s="19" t="s">
        <v>9</v>
      </c>
      <c r="R156" s="20">
        <v>13000000</v>
      </c>
      <c r="S156" s="13"/>
      <c r="T156" s="13"/>
      <c r="U156" s="13"/>
      <c r="V156" s="13"/>
    </row>
    <row r="157" spans="1:22" s="60" customFormat="1" x14ac:dyDescent="0.3">
      <c r="A157" s="70"/>
      <c r="B157" s="72"/>
      <c r="C157" s="79"/>
      <c r="D157" s="83"/>
      <c r="E157" s="102"/>
      <c r="F157" s="2" t="s">
        <v>188</v>
      </c>
      <c r="G157" s="2"/>
      <c r="H157" s="53"/>
      <c r="I157" s="53"/>
      <c r="J157" s="53"/>
      <c r="K157" s="53"/>
      <c r="L157" s="53"/>
      <c r="M157" s="49" t="s">
        <v>8</v>
      </c>
      <c r="N157" s="51"/>
      <c r="O157" s="49"/>
      <c r="P157" s="52">
        <v>1</v>
      </c>
      <c r="Q157" s="49" t="s">
        <v>9</v>
      </c>
      <c r="R157" s="47">
        <v>1200000</v>
      </c>
      <c r="S157" s="13"/>
      <c r="T157" s="13"/>
      <c r="U157" s="13"/>
      <c r="V157" s="13"/>
    </row>
    <row r="158" spans="1:22" s="60" customFormat="1" x14ac:dyDescent="0.3">
      <c r="A158" s="70"/>
      <c r="B158" s="72"/>
      <c r="C158" s="79"/>
      <c r="D158" s="83"/>
      <c r="E158" s="102"/>
      <c r="F158" s="2" t="s">
        <v>217</v>
      </c>
      <c r="G158" s="2"/>
      <c r="H158" s="53"/>
      <c r="I158" s="53"/>
      <c r="J158" s="53"/>
      <c r="K158" s="53"/>
      <c r="L158" s="53"/>
      <c r="M158" s="49" t="s">
        <v>8</v>
      </c>
      <c r="N158" s="51"/>
      <c r="O158" s="49"/>
      <c r="P158" s="52">
        <v>1</v>
      </c>
      <c r="Q158" s="49" t="s">
        <v>9</v>
      </c>
      <c r="R158" s="47">
        <v>100000</v>
      </c>
      <c r="S158" s="13"/>
      <c r="T158" s="13"/>
      <c r="U158" s="13"/>
      <c r="V158" s="13"/>
    </row>
    <row r="159" spans="1:22" s="60" customFormat="1" x14ac:dyDescent="0.3">
      <c r="A159" s="70"/>
      <c r="B159" s="72"/>
      <c r="C159" s="79"/>
      <c r="D159" s="84"/>
      <c r="E159" s="101"/>
      <c r="F159" s="14"/>
      <c r="G159" s="14"/>
      <c r="H159" s="15"/>
      <c r="I159" s="15"/>
      <c r="J159" s="15"/>
      <c r="K159" s="15"/>
      <c r="L159" s="15"/>
      <c r="M159" s="14"/>
      <c r="N159" s="14"/>
      <c r="O159" s="14"/>
      <c r="P159" s="18" t="s">
        <v>10</v>
      </c>
      <c r="Q159" s="16"/>
      <c r="R159" s="3">
        <f>R156+R157+R158</f>
        <v>14300000</v>
      </c>
      <c r="S159" s="13"/>
      <c r="T159" s="13"/>
      <c r="U159" s="13"/>
      <c r="V159" s="13"/>
    </row>
    <row r="160" spans="1:22" s="60" customFormat="1" x14ac:dyDescent="0.3">
      <c r="A160" s="70"/>
      <c r="B160" s="72"/>
      <c r="C160" s="79"/>
      <c r="D160" s="75" t="s">
        <v>243</v>
      </c>
      <c r="E160" s="43">
        <f>R160</f>
        <v>135000000</v>
      </c>
      <c r="F160" s="85" t="s">
        <v>242</v>
      </c>
      <c r="G160" s="86"/>
      <c r="H160" s="86"/>
      <c r="I160" s="86"/>
      <c r="J160" s="86"/>
      <c r="K160" s="86"/>
      <c r="L160" s="86"/>
      <c r="M160" s="86"/>
      <c r="N160" s="86"/>
      <c r="O160" s="2"/>
      <c r="P160" s="24"/>
      <c r="Q160" s="49" t="s">
        <v>9</v>
      </c>
      <c r="R160" s="47">
        <v>135000000</v>
      </c>
      <c r="S160" s="13"/>
      <c r="T160" s="13"/>
      <c r="U160" s="13"/>
      <c r="V160" s="13"/>
    </row>
    <row r="161" spans="1:22" x14ac:dyDescent="0.3">
      <c r="A161" s="70"/>
      <c r="B161" s="70"/>
      <c r="C161" s="110" t="s">
        <v>240</v>
      </c>
      <c r="D161" s="69" t="s">
        <v>116</v>
      </c>
      <c r="E161" s="127">
        <f>R163</f>
        <v>3600000</v>
      </c>
      <c r="F161" s="25" t="s">
        <v>117</v>
      </c>
      <c r="G161" s="11"/>
      <c r="H161" s="12">
        <v>120000</v>
      </c>
      <c r="I161" s="12"/>
      <c r="J161" s="12"/>
      <c r="K161" s="12"/>
      <c r="L161" s="12"/>
      <c r="M161" s="19" t="s">
        <v>8</v>
      </c>
      <c r="N161" s="22"/>
      <c r="O161" s="19"/>
      <c r="P161" s="28">
        <v>5</v>
      </c>
      <c r="Q161" s="19" t="s">
        <v>9</v>
      </c>
      <c r="R161" s="20">
        <v>600000</v>
      </c>
      <c r="S161" s="13"/>
      <c r="T161" s="13"/>
      <c r="U161" s="13"/>
      <c r="V161" s="13"/>
    </row>
    <row r="162" spans="1:22" x14ac:dyDescent="0.3">
      <c r="A162" s="70"/>
      <c r="B162" s="70"/>
      <c r="C162" s="89"/>
      <c r="D162" s="70"/>
      <c r="E162" s="127"/>
      <c r="F162" s="26" t="s">
        <v>118</v>
      </c>
      <c r="G162" s="2"/>
      <c r="H162" s="53">
        <v>150000</v>
      </c>
      <c r="I162" s="53"/>
      <c r="J162" s="53"/>
      <c r="K162" s="53"/>
      <c r="L162" s="53"/>
      <c r="M162" s="49" t="s">
        <v>8</v>
      </c>
      <c r="N162" s="51"/>
      <c r="O162" s="49"/>
      <c r="P162" s="52">
        <v>20</v>
      </c>
      <c r="Q162" s="49" t="s">
        <v>9</v>
      </c>
      <c r="R162" s="47">
        <f>H162*P162</f>
        <v>3000000</v>
      </c>
      <c r="S162" s="13"/>
      <c r="T162" s="13"/>
      <c r="U162" s="13"/>
      <c r="V162" s="13"/>
    </row>
    <row r="163" spans="1:22" x14ac:dyDescent="0.3">
      <c r="A163" s="70"/>
      <c r="B163" s="70"/>
      <c r="C163" s="66"/>
      <c r="D163" s="68"/>
      <c r="E163" s="128"/>
      <c r="F163" s="27"/>
      <c r="G163" s="14"/>
      <c r="H163" s="15"/>
      <c r="I163" s="15"/>
      <c r="J163" s="15"/>
      <c r="K163" s="15"/>
      <c r="L163" s="15"/>
      <c r="M163" s="14"/>
      <c r="N163" s="14"/>
      <c r="O163" s="14"/>
      <c r="P163" s="18" t="s">
        <v>10</v>
      </c>
      <c r="Q163" s="16"/>
      <c r="R163" s="3">
        <f>SUM(R161:R162)</f>
        <v>3600000</v>
      </c>
      <c r="S163" s="13"/>
      <c r="T163" s="13"/>
      <c r="U163" s="13"/>
      <c r="V163" s="13"/>
    </row>
    <row r="164" spans="1:22" x14ac:dyDescent="0.3">
      <c r="A164" s="70"/>
      <c r="B164" s="70"/>
      <c r="C164" s="79" t="s">
        <v>259</v>
      </c>
      <c r="D164" s="70"/>
      <c r="E164" s="44">
        <f>R165</f>
        <v>165333946</v>
      </c>
      <c r="F164" s="26" t="s">
        <v>241</v>
      </c>
      <c r="G164" s="2"/>
      <c r="H164" s="53"/>
      <c r="I164" s="53"/>
      <c r="J164" s="53"/>
      <c r="K164" s="53"/>
      <c r="L164" s="53"/>
      <c r="M164" s="49"/>
      <c r="N164" s="51"/>
      <c r="O164" s="49"/>
      <c r="P164" s="50"/>
      <c r="Q164" s="49"/>
      <c r="R164" s="47"/>
      <c r="S164" s="13"/>
      <c r="T164" s="13"/>
      <c r="U164" s="13"/>
      <c r="V164" s="13"/>
    </row>
    <row r="165" spans="1:22" x14ac:dyDescent="0.3">
      <c r="A165" s="70"/>
      <c r="B165" s="70"/>
      <c r="C165" s="79"/>
      <c r="D165" s="70"/>
      <c r="E165" s="44"/>
      <c r="F165" s="26"/>
      <c r="G165" s="2"/>
      <c r="H165" s="53"/>
      <c r="I165" s="53"/>
      <c r="J165" s="53"/>
      <c r="K165" s="53"/>
      <c r="L165" s="53"/>
      <c r="M165" s="2"/>
      <c r="N165" s="2"/>
      <c r="O165" s="2"/>
      <c r="P165" s="24" t="s">
        <v>10</v>
      </c>
      <c r="Q165" s="49"/>
      <c r="R165" s="47">
        <v>165333946</v>
      </c>
      <c r="S165" s="13"/>
      <c r="T165" s="13"/>
      <c r="U165" s="13"/>
      <c r="V165" s="13"/>
    </row>
    <row r="166" spans="1:22" x14ac:dyDescent="0.3">
      <c r="A166" s="70"/>
      <c r="B166" s="72"/>
      <c r="C166" s="25" t="s">
        <v>73</v>
      </c>
      <c r="D166" s="87"/>
      <c r="E166" s="40">
        <f>R167</f>
        <v>567887230</v>
      </c>
      <c r="F166" s="34"/>
      <c r="G166" s="11"/>
      <c r="H166" s="12"/>
      <c r="I166" s="12"/>
      <c r="J166" s="12"/>
      <c r="K166" s="12"/>
      <c r="L166" s="12"/>
      <c r="M166" s="19"/>
      <c r="N166" s="22"/>
      <c r="O166" s="19"/>
      <c r="P166" s="23"/>
      <c r="Q166" s="19"/>
      <c r="R166" s="20"/>
      <c r="S166" s="13"/>
      <c r="T166" s="13"/>
      <c r="U166" s="13"/>
      <c r="V166" s="13"/>
    </row>
    <row r="167" spans="1:22" s="60" customFormat="1" x14ac:dyDescent="0.3">
      <c r="A167" s="70"/>
      <c r="B167" s="72"/>
      <c r="C167" s="27"/>
      <c r="D167" s="88"/>
      <c r="E167" s="41"/>
      <c r="F167" s="27"/>
      <c r="G167" s="14"/>
      <c r="H167" s="15"/>
      <c r="I167" s="15"/>
      <c r="J167" s="15"/>
      <c r="K167" s="15"/>
      <c r="L167" s="15"/>
      <c r="M167" s="14"/>
      <c r="N167" s="14"/>
      <c r="O167" s="14"/>
      <c r="P167" s="18" t="s">
        <v>132</v>
      </c>
      <c r="Q167" s="16"/>
      <c r="R167" s="3">
        <v>567887230</v>
      </c>
      <c r="S167" s="13"/>
      <c r="T167" s="13"/>
      <c r="U167" s="13"/>
      <c r="V167" s="13"/>
    </row>
    <row r="168" spans="1:22" x14ac:dyDescent="0.3">
      <c r="A168" s="70"/>
      <c r="B168" s="70"/>
      <c r="C168" s="67" t="s">
        <v>72</v>
      </c>
      <c r="D168" s="68"/>
      <c r="E168" s="38">
        <f>R168</f>
        <v>107887423</v>
      </c>
      <c r="F168" s="14"/>
      <c r="G168" s="14"/>
      <c r="H168" s="15"/>
      <c r="I168" s="15"/>
      <c r="J168" s="15"/>
      <c r="K168" s="15"/>
      <c r="L168" s="15"/>
      <c r="M168" s="14"/>
      <c r="N168" s="14"/>
      <c r="O168" s="14"/>
      <c r="P168" s="18" t="s">
        <v>10</v>
      </c>
      <c r="Q168" s="16"/>
      <c r="R168" s="3">
        <v>107887423</v>
      </c>
      <c r="S168" s="13"/>
      <c r="T168" s="13"/>
      <c r="U168" s="13"/>
      <c r="V168" s="13"/>
    </row>
    <row r="169" spans="1:22" x14ac:dyDescent="0.3">
      <c r="A169" s="70"/>
      <c r="B169" s="70"/>
      <c r="C169" s="111" t="s">
        <v>74</v>
      </c>
      <c r="D169" s="5"/>
      <c r="E169" s="10">
        <f>R169</f>
        <v>80000000</v>
      </c>
      <c r="F169" s="14"/>
      <c r="G169" s="14"/>
      <c r="H169" s="15"/>
      <c r="I169" s="15"/>
      <c r="J169" s="15"/>
      <c r="K169" s="15"/>
      <c r="L169" s="15"/>
      <c r="M169" s="14"/>
      <c r="N169" s="14"/>
      <c r="O169" s="14"/>
      <c r="P169" s="18" t="s">
        <v>10</v>
      </c>
      <c r="Q169" s="16"/>
      <c r="R169" s="3">
        <v>80000000</v>
      </c>
      <c r="S169" s="13"/>
      <c r="T169" s="13"/>
      <c r="U169" s="13"/>
      <c r="V169" s="13"/>
    </row>
    <row r="170" spans="1:22" x14ac:dyDescent="0.3">
      <c r="A170" s="70"/>
      <c r="B170" s="70"/>
      <c r="C170" s="145" t="s">
        <v>69</v>
      </c>
      <c r="D170" s="5"/>
      <c r="E170" s="10">
        <f>SUM(E171:E175)</f>
        <v>54284000</v>
      </c>
      <c r="F170" s="6"/>
      <c r="G170" s="7"/>
      <c r="H170" s="8"/>
      <c r="I170" s="8"/>
      <c r="J170" s="8"/>
      <c r="K170" s="8"/>
      <c r="L170" s="8"/>
      <c r="M170" s="7"/>
      <c r="N170" s="7"/>
      <c r="O170" s="7"/>
      <c r="P170" s="7"/>
      <c r="Q170" s="7"/>
      <c r="R170" s="9"/>
      <c r="S170" s="13"/>
      <c r="T170" s="13"/>
      <c r="U170" s="13"/>
      <c r="V170" s="13"/>
    </row>
    <row r="171" spans="1:22" x14ac:dyDescent="0.3">
      <c r="A171" s="70"/>
      <c r="B171" s="70"/>
      <c r="C171" s="146"/>
      <c r="D171" s="5" t="s">
        <v>248</v>
      </c>
      <c r="E171" s="10">
        <f>R171</f>
        <v>7284000</v>
      </c>
      <c r="F171" s="6"/>
      <c r="G171" s="7"/>
      <c r="H171" s="8">
        <v>7284000</v>
      </c>
      <c r="I171" s="8"/>
      <c r="J171" s="8"/>
      <c r="K171" s="8"/>
      <c r="L171" s="8"/>
      <c r="M171" s="31" t="s">
        <v>8</v>
      </c>
      <c r="N171" s="22"/>
      <c r="O171" s="19"/>
      <c r="P171" s="28">
        <v>1</v>
      </c>
      <c r="Q171" s="19" t="s">
        <v>9</v>
      </c>
      <c r="R171" s="20">
        <f>H171*P171</f>
        <v>7284000</v>
      </c>
      <c r="S171" s="13"/>
      <c r="T171" s="13"/>
      <c r="U171" s="13"/>
      <c r="V171" s="13"/>
    </row>
    <row r="172" spans="1:22" s="60" customFormat="1" x14ac:dyDescent="0.3">
      <c r="A172" s="70"/>
      <c r="B172" s="70"/>
      <c r="C172" s="146"/>
      <c r="D172" s="68" t="s">
        <v>249</v>
      </c>
      <c r="E172" s="10">
        <f t="shared" ref="E172:E174" si="5">R172</f>
        <v>25000000</v>
      </c>
      <c r="F172" s="27"/>
      <c r="G172" s="14"/>
      <c r="H172" s="15">
        <v>25000000</v>
      </c>
      <c r="I172" s="15"/>
      <c r="J172" s="15"/>
      <c r="K172" s="15"/>
      <c r="L172" s="15"/>
      <c r="M172" s="16" t="s">
        <v>8</v>
      </c>
      <c r="N172" s="92"/>
      <c r="O172" s="31"/>
      <c r="P172" s="94">
        <v>1</v>
      </c>
      <c r="Q172" s="19" t="s">
        <v>9</v>
      </c>
      <c r="R172" s="20">
        <f t="shared" ref="R172:R174" si="6">H172*P172</f>
        <v>25000000</v>
      </c>
      <c r="S172" s="13"/>
      <c r="T172" s="13"/>
      <c r="U172" s="13"/>
      <c r="V172" s="13"/>
    </row>
    <row r="173" spans="1:22" s="60" customFormat="1" x14ac:dyDescent="0.3">
      <c r="A173" s="70"/>
      <c r="B173" s="70"/>
      <c r="C173" s="146"/>
      <c r="D173" s="5" t="s">
        <v>250</v>
      </c>
      <c r="E173" s="10">
        <f t="shared" si="5"/>
        <v>10000000</v>
      </c>
      <c r="F173" s="6"/>
      <c r="G173" s="7"/>
      <c r="H173" s="8">
        <v>10000</v>
      </c>
      <c r="I173" s="8"/>
      <c r="J173" s="8"/>
      <c r="K173" s="8"/>
      <c r="L173" s="8"/>
      <c r="M173" s="49" t="s">
        <v>8</v>
      </c>
      <c r="N173" s="51"/>
      <c r="O173" s="49"/>
      <c r="P173" s="95">
        <v>1000</v>
      </c>
      <c r="Q173" s="19" t="s">
        <v>9</v>
      </c>
      <c r="R173" s="20">
        <f t="shared" si="6"/>
        <v>10000000</v>
      </c>
      <c r="S173" s="13"/>
      <c r="T173" s="13"/>
      <c r="U173" s="13"/>
      <c r="V173" s="13"/>
    </row>
    <row r="174" spans="1:22" s="60" customFormat="1" x14ac:dyDescent="0.3">
      <c r="A174" s="70"/>
      <c r="B174" s="70"/>
      <c r="C174" s="146"/>
      <c r="D174" s="68" t="s">
        <v>251</v>
      </c>
      <c r="E174" s="10">
        <f t="shared" si="5"/>
        <v>12000000</v>
      </c>
      <c r="F174" s="27"/>
      <c r="G174" s="14"/>
      <c r="H174" s="15">
        <v>1000000</v>
      </c>
      <c r="I174" s="15"/>
      <c r="J174" s="15"/>
      <c r="K174" s="15"/>
      <c r="L174" s="15"/>
      <c r="M174" s="31" t="s">
        <v>8</v>
      </c>
      <c r="N174" s="92"/>
      <c r="O174" s="31"/>
      <c r="P174" s="93">
        <v>12</v>
      </c>
      <c r="Q174" s="31" t="s">
        <v>9</v>
      </c>
      <c r="R174" s="9">
        <f t="shared" si="6"/>
        <v>12000000</v>
      </c>
      <c r="S174" s="13"/>
      <c r="T174" s="13"/>
      <c r="U174" s="13"/>
      <c r="V174" s="13"/>
    </row>
    <row r="175" spans="1:22" x14ac:dyDescent="0.3">
      <c r="A175" s="70"/>
      <c r="B175" s="70"/>
      <c r="C175" s="147"/>
      <c r="D175" s="77"/>
      <c r="E175" s="68"/>
      <c r="F175" s="27"/>
      <c r="G175" s="14"/>
      <c r="H175" s="15"/>
      <c r="I175" s="15"/>
      <c r="J175" s="15"/>
      <c r="K175" s="15"/>
      <c r="L175" s="15"/>
      <c r="M175" s="14"/>
      <c r="N175" s="14"/>
      <c r="O175" s="14"/>
      <c r="P175" s="18" t="s">
        <v>10</v>
      </c>
      <c r="Q175" s="16"/>
      <c r="R175" s="3">
        <f>SUM(R171:R174)</f>
        <v>54284000</v>
      </c>
      <c r="S175" s="13"/>
      <c r="T175" s="13"/>
      <c r="U175" s="13"/>
      <c r="V175" s="13"/>
    </row>
    <row r="176" spans="1:22" x14ac:dyDescent="0.3">
      <c r="A176" s="70"/>
      <c r="B176" s="70"/>
      <c r="C176" s="71" t="s">
        <v>152</v>
      </c>
      <c r="D176" s="69"/>
      <c r="E176" s="40">
        <f>R177</f>
        <v>15947633</v>
      </c>
      <c r="F176" s="25" t="s">
        <v>218</v>
      </c>
      <c r="G176" s="11"/>
      <c r="H176" s="12"/>
      <c r="I176" s="12"/>
      <c r="J176" s="12"/>
      <c r="K176" s="12"/>
      <c r="L176" s="12"/>
      <c r="M176" s="19" t="s">
        <v>8</v>
      </c>
      <c r="N176" s="22"/>
      <c r="O176" s="19"/>
      <c r="P176" s="39">
        <v>1</v>
      </c>
      <c r="Q176" s="19" t="s">
        <v>9</v>
      </c>
      <c r="R176" s="20">
        <v>15947633</v>
      </c>
      <c r="S176" s="13"/>
      <c r="T176" s="13"/>
      <c r="U176" s="13"/>
      <c r="V176" s="13"/>
    </row>
    <row r="177" spans="1:22" x14ac:dyDescent="0.3">
      <c r="A177" s="70"/>
      <c r="B177" s="70"/>
      <c r="C177" s="67"/>
      <c r="D177" s="68"/>
      <c r="E177" s="41"/>
      <c r="F177" s="27"/>
      <c r="G177" s="14"/>
      <c r="H177" s="15"/>
      <c r="I177" s="15"/>
      <c r="J177" s="15"/>
      <c r="K177" s="15"/>
      <c r="L177" s="15"/>
      <c r="M177" s="14"/>
      <c r="N177" s="14"/>
      <c r="O177" s="14"/>
      <c r="P177" s="18" t="s">
        <v>10</v>
      </c>
      <c r="Q177" s="16"/>
      <c r="R177" s="3">
        <f>R176</f>
        <v>15947633</v>
      </c>
      <c r="S177" s="13"/>
      <c r="T177" s="13"/>
      <c r="U177" s="13"/>
      <c r="V177" s="13"/>
    </row>
    <row r="178" spans="1:22" x14ac:dyDescent="0.3">
      <c r="A178" s="70"/>
      <c r="B178" s="70"/>
      <c r="C178" s="61" t="s">
        <v>153</v>
      </c>
      <c r="D178" s="5"/>
      <c r="E178" s="10">
        <f>R178</f>
        <v>2400000</v>
      </c>
      <c r="F178" s="25" t="s">
        <v>207</v>
      </c>
      <c r="G178" s="7"/>
      <c r="H178" s="8">
        <v>200000</v>
      </c>
      <c r="I178" s="8"/>
      <c r="J178" s="8"/>
      <c r="K178" s="8"/>
      <c r="L178" s="8"/>
      <c r="M178" s="31" t="s">
        <v>8</v>
      </c>
      <c r="N178" s="92"/>
      <c r="O178" s="31"/>
      <c r="P178" s="93">
        <v>12</v>
      </c>
      <c r="Q178" s="31" t="s">
        <v>9</v>
      </c>
      <c r="R178" s="9">
        <f>H178*P178</f>
        <v>2400000</v>
      </c>
      <c r="S178" s="13"/>
      <c r="T178" s="13"/>
      <c r="U178" s="13"/>
      <c r="V178" s="13"/>
    </row>
    <row r="179" spans="1:22" x14ac:dyDescent="0.3">
      <c r="A179" s="70"/>
      <c r="B179" s="70"/>
      <c r="C179" s="61" t="s">
        <v>244</v>
      </c>
      <c r="D179" s="5"/>
      <c r="E179" s="10">
        <f>R179</f>
        <v>2400000</v>
      </c>
      <c r="F179" s="6" t="s">
        <v>245</v>
      </c>
      <c r="G179" s="14"/>
      <c r="H179" s="8">
        <v>200000</v>
      </c>
      <c r="I179" s="8"/>
      <c r="J179" s="8"/>
      <c r="K179" s="8"/>
      <c r="L179" s="8"/>
      <c r="M179" s="31" t="s">
        <v>8</v>
      </c>
      <c r="N179" s="92"/>
      <c r="O179" s="31"/>
      <c r="P179" s="93">
        <v>12</v>
      </c>
      <c r="Q179" s="31" t="s">
        <v>9</v>
      </c>
      <c r="R179" s="9">
        <f>H179*P179</f>
        <v>2400000</v>
      </c>
      <c r="S179" s="13"/>
      <c r="T179" s="13"/>
      <c r="U179" s="13"/>
      <c r="V179" s="13"/>
    </row>
    <row r="180" spans="1:22" s="60" customFormat="1" x14ac:dyDescent="0.3">
      <c r="A180" s="70"/>
      <c r="B180" s="70"/>
      <c r="C180" s="61" t="s">
        <v>208</v>
      </c>
      <c r="D180" s="5"/>
      <c r="E180" s="10">
        <f>R180</f>
        <v>2500000</v>
      </c>
      <c r="F180" s="6" t="s">
        <v>210</v>
      </c>
      <c r="G180" s="14"/>
      <c r="H180" s="15"/>
      <c r="I180" s="15"/>
      <c r="J180" s="15"/>
      <c r="K180" s="15"/>
      <c r="L180" s="15"/>
      <c r="M180" s="14"/>
      <c r="N180" s="14"/>
      <c r="O180" s="14"/>
      <c r="P180" s="18" t="s">
        <v>10</v>
      </c>
      <c r="Q180" s="16"/>
      <c r="R180" s="3">
        <v>2500000</v>
      </c>
      <c r="S180" s="13"/>
      <c r="T180" s="13"/>
      <c r="U180" s="13"/>
      <c r="V180" s="13"/>
    </row>
    <row r="181" spans="1:22" s="60" customFormat="1" x14ac:dyDescent="0.3">
      <c r="A181" s="70"/>
      <c r="B181" s="70"/>
      <c r="C181" s="111" t="s">
        <v>211</v>
      </c>
      <c r="D181" s="5"/>
      <c r="E181" s="10">
        <f t="shared" ref="E181:E183" si="7">R181</f>
        <v>12818725</v>
      </c>
      <c r="F181" s="14" t="s">
        <v>212</v>
      </c>
      <c r="G181" s="14"/>
      <c r="H181" s="15"/>
      <c r="I181" s="15"/>
      <c r="J181" s="15"/>
      <c r="K181" s="15"/>
      <c r="L181" s="15"/>
      <c r="M181" s="14"/>
      <c r="N181" s="14"/>
      <c r="O181" s="14"/>
      <c r="P181" s="18" t="s">
        <v>209</v>
      </c>
      <c r="Q181" s="16"/>
      <c r="R181" s="3">
        <v>12818725</v>
      </c>
      <c r="S181" s="13"/>
      <c r="T181" s="13"/>
      <c r="U181" s="13"/>
      <c r="V181" s="13"/>
    </row>
    <row r="182" spans="1:22" s="60" customFormat="1" x14ac:dyDescent="0.3">
      <c r="A182" s="70"/>
      <c r="B182" s="70"/>
      <c r="C182" s="111" t="s">
        <v>258</v>
      </c>
      <c r="D182" s="5"/>
      <c r="E182" s="10">
        <f t="shared" si="7"/>
        <v>4417500</v>
      </c>
      <c r="F182" s="6" t="s">
        <v>257</v>
      </c>
      <c r="G182" s="14"/>
      <c r="H182" s="15"/>
      <c r="I182" s="15"/>
      <c r="J182" s="15"/>
      <c r="K182" s="15"/>
      <c r="L182" s="15"/>
      <c r="M182" s="14"/>
      <c r="N182" s="14"/>
      <c r="O182" s="14"/>
      <c r="P182" s="18" t="s">
        <v>209</v>
      </c>
      <c r="Q182" s="16"/>
      <c r="R182" s="3">
        <v>4417500</v>
      </c>
      <c r="S182" s="13"/>
      <c r="T182" s="13"/>
      <c r="U182" s="13"/>
      <c r="V182" s="13"/>
    </row>
    <row r="183" spans="1:22" s="60" customFormat="1" x14ac:dyDescent="0.3">
      <c r="A183" s="70"/>
      <c r="B183" s="70"/>
      <c r="C183" s="111" t="s">
        <v>206</v>
      </c>
      <c r="D183" s="5"/>
      <c r="E183" s="10">
        <f t="shared" si="7"/>
        <v>11198037</v>
      </c>
      <c r="F183" s="6" t="s">
        <v>213</v>
      </c>
      <c r="G183" s="7"/>
      <c r="H183" s="8"/>
      <c r="I183" s="8"/>
      <c r="J183" s="8"/>
      <c r="K183" s="8"/>
      <c r="L183" s="8"/>
      <c r="M183" s="7"/>
      <c r="N183" s="7"/>
      <c r="O183" s="7"/>
      <c r="P183" s="30"/>
      <c r="Q183" s="31"/>
      <c r="R183" s="9">
        <v>11198037</v>
      </c>
      <c r="S183" s="13"/>
      <c r="T183" s="13"/>
      <c r="U183" s="13"/>
      <c r="V183" s="13"/>
    </row>
    <row r="184" spans="1:22" s="60" customFormat="1" x14ac:dyDescent="0.3">
      <c r="A184" s="70"/>
      <c r="B184" s="70"/>
      <c r="C184" s="111" t="s">
        <v>264</v>
      </c>
      <c r="D184" s="5"/>
      <c r="E184" s="10">
        <f t="shared" ref="E184" si="8">R184</f>
        <v>140000000</v>
      </c>
      <c r="F184" s="6" t="s">
        <v>265</v>
      </c>
      <c r="G184" s="7"/>
      <c r="H184" s="8"/>
      <c r="I184" s="8"/>
      <c r="J184" s="8"/>
      <c r="K184" s="8"/>
      <c r="L184" s="8"/>
      <c r="M184" s="7"/>
      <c r="N184" s="7"/>
      <c r="O184" s="7"/>
      <c r="P184" s="30"/>
      <c r="Q184" s="31"/>
      <c r="R184" s="9">
        <v>140000000</v>
      </c>
      <c r="S184" s="13"/>
      <c r="T184" s="13"/>
      <c r="U184" s="13"/>
      <c r="V184" s="13"/>
    </row>
    <row r="185" spans="1:22" s="60" customFormat="1" x14ac:dyDescent="0.3">
      <c r="A185" s="70"/>
      <c r="B185" s="70"/>
      <c r="C185" s="111" t="s">
        <v>220</v>
      </c>
      <c r="D185" s="5"/>
      <c r="E185" s="10">
        <f t="shared" ref="E185:E186" si="9">R185</f>
        <v>20000000</v>
      </c>
      <c r="F185" s="14" t="s">
        <v>234</v>
      </c>
      <c r="G185" s="14"/>
      <c r="H185" s="15"/>
      <c r="I185" s="15"/>
      <c r="J185" s="15"/>
      <c r="K185" s="15"/>
      <c r="L185" s="15"/>
      <c r="M185" s="14"/>
      <c r="N185" s="14"/>
      <c r="O185" s="14"/>
      <c r="P185" s="18"/>
      <c r="Q185" s="16"/>
      <c r="R185" s="3">
        <v>20000000</v>
      </c>
      <c r="S185" s="13"/>
      <c r="T185" s="13"/>
      <c r="U185" s="13"/>
      <c r="V185" s="13"/>
    </row>
    <row r="186" spans="1:22" s="60" customFormat="1" x14ac:dyDescent="0.3">
      <c r="A186" s="70"/>
      <c r="B186" s="70"/>
      <c r="C186" s="111" t="s">
        <v>233</v>
      </c>
      <c r="D186" s="5"/>
      <c r="E186" s="10">
        <f t="shared" si="9"/>
        <v>25000000</v>
      </c>
      <c r="F186" s="14" t="s">
        <v>235</v>
      </c>
      <c r="G186" s="14"/>
      <c r="H186" s="15"/>
      <c r="I186" s="15"/>
      <c r="J186" s="15"/>
      <c r="K186" s="15"/>
      <c r="L186" s="15"/>
      <c r="M186" s="14"/>
      <c r="N186" s="14"/>
      <c r="O186" s="14"/>
      <c r="P186" s="18"/>
      <c r="Q186" s="16"/>
      <c r="R186" s="3">
        <v>25000000</v>
      </c>
      <c r="S186" s="13"/>
      <c r="T186" s="13"/>
      <c r="U186" s="13"/>
      <c r="V186" s="13"/>
    </row>
    <row r="187" spans="1:22" x14ac:dyDescent="0.3">
      <c r="A187" s="68"/>
      <c r="B187" s="68"/>
      <c r="C187" s="111" t="s">
        <v>75</v>
      </c>
      <c r="D187" s="5"/>
      <c r="E187" s="10">
        <f>R187</f>
        <v>10000000</v>
      </c>
      <c r="F187" s="7"/>
      <c r="G187" s="7"/>
      <c r="H187" s="8"/>
      <c r="I187" s="8"/>
      <c r="J187" s="8"/>
      <c r="K187" s="8"/>
      <c r="L187" s="8"/>
      <c r="M187" s="7"/>
      <c r="N187" s="7"/>
      <c r="O187" s="7"/>
      <c r="P187" s="30" t="s">
        <v>10</v>
      </c>
      <c r="Q187" s="31"/>
      <c r="R187" s="9">
        <v>10000000</v>
      </c>
      <c r="S187" s="13"/>
      <c r="T187" s="13"/>
      <c r="U187" s="13"/>
      <c r="V187" s="13"/>
    </row>
    <row r="188" spans="1:22" x14ac:dyDescent="0.3">
      <c r="A188" s="126" t="s">
        <v>70</v>
      </c>
      <c r="B188" s="126" t="s">
        <v>70</v>
      </c>
      <c r="C188" s="126" t="s">
        <v>70</v>
      </c>
      <c r="D188" s="126"/>
      <c r="E188" s="129">
        <f>R191</f>
        <v>92000000</v>
      </c>
      <c r="F188" s="2" t="s">
        <v>145</v>
      </c>
      <c r="G188" s="2"/>
      <c r="H188" s="53">
        <v>3000000</v>
      </c>
      <c r="I188" s="53"/>
      <c r="J188" s="53"/>
      <c r="K188" s="53"/>
      <c r="L188" s="53"/>
      <c r="M188" s="49" t="s">
        <v>8</v>
      </c>
      <c r="N188" s="51"/>
      <c r="O188" s="49"/>
      <c r="P188" s="35">
        <v>17</v>
      </c>
      <c r="Q188" s="49" t="s">
        <v>9</v>
      </c>
      <c r="R188" s="47">
        <f>H188*P188</f>
        <v>51000000</v>
      </c>
      <c r="S188" s="13"/>
      <c r="T188" s="13"/>
      <c r="U188" s="13"/>
      <c r="V188" s="13"/>
    </row>
    <row r="189" spans="1:22" s="60" customFormat="1" x14ac:dyDescent="0.3">
      <c r="A189" s="126"/>
      <c r="B189" s="126"/>
      <c r="C189" s="126"/>
      <c r="D189" s="126"/>
      <c r="E189" s="130"/>
      <c r="F189" s="2" t="s">
        <v>146</v>
      </c>
      <c r="G189" s="2"/>
      <c r="H189" s="53">
        <v>1000000</v>
      </c>
      <c r="I189" s="53"/>
      <c r="J189" s="53"/>
      <c r="K189" s="53"/>
      <c r="L189" s="53"/>
      <c r="M189" s="49" t="s">
        <v>8</v>
      </c>
      <c r="N189" s="51"/>
      <c r="O189" s="49"/>
      <c r="P189" s="35">
        <v>17</v>
      </c>
      <c r="Q189" s="49" t="s">
        <v>9</v>
      </c>
      <c r="R189" s="47">
        <f>H189*P189</f>
        <v>17000000</v>
      </c>
      <c r="S189" s="13"/>
      <c r="T189" s="13"/>
      <c r="U189" s="13"/>
      <c r="V189" s="13"/>
    </row>
    <row r="190" spans="1:22" s="60" customFormat="1" x14ac:dyDescent="0.3">
      <c r="A190" s="126"/>
      <c r="B190" s="126"/>
      <c r="C190" s="126"/>
      <c r="D190" s="126"/>
      <c r="E190" s="130"/>
      <c r="F190" s="2" t="s">
        <v>71</v>
      </c>
      <c r="G190" s="2"/>
      <c r="H190" s="53">
        <v>2000000</v>
      </c>
      <c r="I190" s="53"/>
      <c r="J190" s="53"/>
      <c r="K190" s="53"/>
      <c r="L190" s="53"/>
      <c r="M190" s="49" t="s">
        <v>8</v>
      </c>
      <c r="N190" s="51"/>
      <c r="O190" s="49"/>
      <c r="P190" s="50">
        <v>12</v>
      </c>
      <c r="Q190" s="49" t="s">
        <v>9</v>
      </c>
      <c r="R190" s="47">
        <f>H190*P190</f>
        <v>24000000</v>
      </c>
      <c r="S190" s="13"/>
      <c r="T190" s="13"/>
      <c r="U190" s="13"/>
      <c r="V190" s="13"/>
    </row>
    <row r="191" spans="1:22" x14ac:dyDescent="0.3">
      <c r="A191" s="126"/>
      <c r="B191" s="126"/>
      <c r="C191" s="126"/>
      <c r="D191" s="126"/>
      <c r="E191" s="130"/>
      <c r="F191" s="2"/>
      <c r="G191" s="2"/>
      <c r="H191" s="53"/>
      <c r="I191" s="53"/>
      <c r="J191" s="53"/>
      <c r="K191" s="53"/>
      <c r="L191" s="53"/>
      <c r="M191" s="2"/>
      <c r="N191" s="2"/>
      <c r="O191" s="2"/>
      <c r="P191" s="24" t="s">
        <v>10</v>
      </c>
      <c r="Q191" s="49"/>
      <c r="R191" s="47">
        <f>SUM(R188:R190)</f>
        <v>92000000</v>
      </c>
      <c r="S191" s="13"/>
      <c r="T191" s="13"/>
      <c r="U191" s="13"/>
      <c r="V191" s="13"/>
    </row>
    <row r="192" spans="1:22" x14ac:dyDescent="0.3">
      <c r="A192" s="126" t="s">
        <v>77</v>
      </c>
      <c r="B192" s="126" t="s">
        <v>77</v>
      </c>
      <c r="C192" s="126" t="s">
        <v>77</v>
      </c>
      <c r="D192" s="126"/>
      <c r="E192" s="127">
        <f>R200</f>
        <v>1693235874</v>
      </c>
      <c r="F192" s="25" t="s">
        <v>252</v>
      </c>
      <c r="G192" s="11"/>
      <c r="H192" s="12"/>
      <c r="I192" s="12"/>
      <c r="J192" s="12"/>
      <c r="K192" s="12"/>
      <c r="L192" s="12"/>
      <c r="M192" s="11"/>
      <c r="N192" s="11"/>
      <c r="O192" s="11"/>
      <c r="P192" s="11"/>
      <c r="Q192" s="11"/>
      <c r="R192" s="20">
        <v>1046068816</v>
      </c>
      <c r="S192" s="13"/>
      <c r="T192" s="13"/>
      <c r="U192" s="13"/>
      <c r="V192" s="13"/>
    </row>
    <row r="193" spans="1:22" x14ac:dyDescent="0.3">
      <c r="A193" s="126"/>
      <c r="B193" s="126"/>
      <c r="C193" s="126"/>
      <c r="D193" s="126"/>
      <c r="E193" s="128"/>
      <c r="F193" s="26" t="s">
        <v>78</v>
      </c>
      <c r="G193" s="2"/>
      <c r="H193" s="53"/>
      <c r="I193" s="53"/>
      <c r="J193" s="53"/>
      <c r="K193" s="53"/>
      <c r="L193" s="53"/>
      <c r="M193" s="2"/>
      <c r="N193" s="2"/>
      <c r="O193" s="2"/>
      <c r="P193" s="2"/>
      <c r="Q193" s="2"/>
      <c r="R193" s="47">
        <v>50000000</v>
      </c>
      <c r="S193" s="13"/>
      <c r="T193" s="13"/>
      <c r="U193" s="13"/>
      <c r="V193" s="13"/>
    </row>
    <row r="194" spans="1:22" s="60" customFormat="1" x14ac:dyDescent="0.3">
      <c r="A194" s="126"/>
      <c r="B194" s="126"/>
      <c r="C194" s="126"/>
      <c r="D194" s="126"/>
      <c r="E194" s="128"/>
      <c r="F194" s="26" t="s">
        <v>214</v>
      </c>
      <c r="G194" s="2"/>
      <c r="H194" s="53"/>
      <c r="I194" s="53"/>
      <c r="J194" s="53"/>
      <c r="K194" s="53"/>
      <c r="L194" s="53"/>
      <c r="M194" s="2"/>
      <c r="N194" s="2"/>
      <c r="O194" s="2"/>
      <c r="P194" s="2"/>
      <c r="Q194" s="2"/>
      <c r="R194" s="47">
        <v>50000000</v>
      </c>
      <c r="S194" s="13"/>
      <c r="T194" s="13"/>
      <c r="U194" s="13"/>
      <c r="V194" s="13"/>
    </row>
    <row r="195" spans="1:22" s="60" customFormat="1" x14ac:dyDescent="0.3">
      <c r="A195" s="126"/>
      <c r="B195" s="126"/>
      <c r="C195" s="126"/>
      <c r="D195" s="126"/>
      <c r="E195" s="128"/>
      <c r="F195" s="112" t="s">
        <v>133</v>
      </c>
      <c r="G195" s="2"/>
      <c r="H195" s="53"/>
      <c r="I195" s="53"/>
      <c r="J195" s="53"/>
      <c r="K195" s="53"/>
      <c r="L195" s="53"/>
      <c r="M195" s="2"/>
      <c r="N195" s="2"/>
      <c r="O195" s="2"/>
      <c r="P195" s="2"/>
      <c r="Q195" s="2"/>
      <c r="R195" s="47">
        <v>150000000</v>
      </c>
      <c r="S195" s="13"/>
      <c r="T195" s="13"/>
      <c r="U195" s="13"/>
      <c r="V195" s="13"/>
    </row>
    <row r="196" spans="1:22" x14ac:dyDescent="0.3">
      <c r="A196" s="126"/>
      <c r="B196" s="126"/>
      <c r="C196" s="126"/>
      <c r="D196" s="126"/>
      <c r="E196" s="128"/>
      <c r="F196" s="26" t="s">
        <v>215</v>
      </c>
      <c r="G196" s="2"/>
      <c r="H196" s="53"/>
      <c r="I196" s="53"/>
      <c r="J196" s="53"/>
      <c r="K196" s="53"/>
      <c r="L196" s="53"/>
      <c r="M196" s="2"/>
      <c r="N196" s="2"/>
      <c r="O196" s="2"/>
      <c r="P196" s="2"/>
      <c r="Q196" s="2"/>
      <c r="R196" s="47">
        <v>197391438</v>
      </c>
      <c r="S196" s="32"/>
      <c r="T196" s="13"/>
      <c r="U196" s="13"/>
      <c r="V196" s="13"/>
    </row>
    <row r="197" spans="1:22" s="60" customFormat="1" x14ac:dyDescent="0.3">
      <c r="A197" s="126"/>
      <c r="B197" s="126"/>
      <c r="C197" s="126"/>
      <c r="D197" s="126"/>
      <c r="E197" s="128"/>
      <c r="F197" s="26" t="s">
        <v>216</v>
      </c>
      <c r="G197" s="2"/>
      <c r="H197" s="53"/>
      <c r="I197" s="53"/>
      <c r="J197" s="53"/>
      <c r="K197" s="53"/>
      <c r="L197" s="53"/>
      <c r="M197" s="2"/>
      <c r="N197" s="2"/>
      <c r="O197" s="2"/>
      <c r="P197" s="2"/>
      <c r="Q197" s="2"/>
      <c r="R197" s="47">
        <v>59445620</v>
      </c>
      <c r="S197" s="32"/>
      <c r="T197" s="13"/>
      <c r="U197" s="13"/>
      <c r="V197" s="13"/>
    </row>
    <row r="198" spans="1:22" s="60" customFormat="1" x14ac:dyDescent="0.3">
      <c r="A198" s="126"/>
      <c r="B198" s="126"/>
      <c r="C198" s="126"/>
      <c r="D198" s="126"/>
      <c r="E198" s="128"/>
      <c r="F198" s="26" t="s">
        <v>191</v>
      </c>
      <c r="G198" s="2"/>
      <c r="H198" s="53"/>
      <c r="I198" s="53"/>
      <c r="J198" s="53"/>
      <c r="K198" s="53"/>
      <c r="L198" s="53"/>
      <c r="M198" s="2"/>
      <c r="N198" s="2"/>
      <c r="O198" s="2"/>
      <c r="P198" s="2"/>
      <c r="Q198" s="2"/>
      <c r="R198" s="47">
        <v>2500000</v>
      </c>
      <c r="S198" s="32"/>
      <c r="T198" s="13"/>
      <c r="U198" s="13"/>
      <c r="V198" s="13"/>
    </row>
    <row r="199" spans="1:22" s="60" customFormat="1" x14ac:dyDescent="0.3">
      <c r="A199" s="126"/>
      <c r="B199" s="126"/>
      <c r="C199" s="126"/>
      <c r="D199" s="126"/>
      <c r="E199" s="128"/>
      <c r="F199" s="26" t="s">
        <v>159</v>
      </c>
      <c r="G199" s="2"/>
      <c r="H199" s="53"/>
      <c r="I199" s="53"/>
      <c r="J199" s="53"/>
      <c r="K199" s="53"/>
      <c r="L199" s="53"/>
      <c r="M199" s="2"/>
      <c r="N199" s="2"/>
      <c r="O199" s="2"/>
      <c r="P199" s="2"/>
      <c r="Q199" s="2"/>
      <c r="R199" s="47">
        <v>137830000</v>
      </c>
      <c r="S199" s="32"/>
      <c r="T199" s="13"/>
      <c r="U199" s="13"/>
      <c r="V199" s="13"/>
    </row>
    <row r="200" spans="1:22" x14ac:dyDescent="0.3">
      <c r="A200" s="126"/>
      <c r="B200" s="126"/>
      <c r="C200" s="126"/>
      <c r="D200" s="126"/>
      <c r="E200" s="128"/>
      <c r="F200" s="27"/>
      <c r="G200" s="14"/>
      <c r="H200" s="15"/>
      <c r="I200" s="15"/>
      <c r="J200" s="15"/>
      <c r="K200" s="15"/>
      <c r="L200" s="15"/>
      <c r="M200" s="14"/>
      <c r="N200" s="14"/>
      <c r="O200" s="14"/>
      <c r="P200" s="18" t="s">
        <v>10</v>
      </c>
      <c r="Q200" s="16"/>
      <c r="R200" s="3">
        <f>SUM(R192,R193,R194,R195,R196,R197,R198,R199)</f>
        <v>1693235874</v>
      </c>
      <c r="S200" s="32"/>
      <c r="T200" s="13"/>
      <c r="U200" s="13"/>
      <c r="V200" s="13"/>
    </row>
    <row r="201" spans="1:22" s="48" customFormat="1" x14ac:dyDescent="0.3">
      <c r="A201" s="97" t="s">
        <v>122</v>
      </c>
      <c r="B201" s="97" t="s">
        <v>122</v>
      </c>
      <c r="C201" s="97" t="s">
        <v>122</v>
      </c>
      <c r="D201" s="97"/>
      <c r="E201" s="10">
        <f>R201</f>
        <v>3000000</v>
      </c>
      <c r="F201" s="14"/>
      <c r="G201" s="14"/>
      <c r="H201" s="15"/>
      <c r="I201" s="15"/>
      <c r="J201" s="15"/>
      <c r="K201" s="15"/>
      <c r="L201" s="15"/>
      <c r="M201" s="14"/>
      <c r="N201" s="14"/>
      <c r="O201" s="14"/>
      <c r="P201" s="18" t="s">
        <v>10</v>
      </c>
      <c r="Q201" s="16"/>
      <c r="R201" s="3">
        <v>3000000</v>
      </c>
      <c r="S201" s="13"/>
      <c r="T201" s="13"/>
      <c r="U201" s="13"/>
      <c r="V201" s="13"/>
    </row>
    <row r="202" spans="1:22" x14ac:dyDescent="0.3">
      <c r="A202" s="61" t="s">
        <v>253</v>
      </c>
      <c r="B202" s="61" t="s">
        <v>254</v>
      </c>
      <c r="C202" s="61" t="s">
        <v>254</v>
      </c>
      <c r="D202" s="5"/>
      <c r="E202" s="10">
        <f>R202</f>
        <v>36000000</v>
      </c>
      <c r="F202" s="14"/>
      <c r="G202" s="14"/>
      <c r="H202" s="15"/>
      <c r="I202" s="15"/>
      <c r="J202" s="15"/>
      <c r="K202" s="15"/>
      <c r="L202" s="15"/>
      <c r="M202" s="14"/>
      <c r="N202" s="14"/>
      <c r="O202" s="14"/>
      <c r="P202" s="18" t="s">
        <v>10</v>
      </c>
      <c r="Q202" s="16"/>
      <c r="R202" s="3">
        <v>36000000</v>
      </c>
      <c r="S202" s="13"/>
      <c r="T202" s="13"/>
      <c r="U202" s="13"/>
      <c r="V202" s="13"/>
    </row>
    <row r="203" spans="1:22" x14ac:dyDescent="0.3">
      <c r="A203" s="61" t="s">
        <v>173</v>
      </c>
      <c r="B203" s="61" t="s">
        <v>173</v>
      </c>
      <c r="C203" s="61"/>
      <c r="D203" s="5"/>
      <c r="E203" s="10">
        <f>E204+E205</f>
        <v>175000000</v>
      </c>
      <c r="F203" s="14"/>
      <c r="G203" s="14"/>
      <c r="H203" s="15"/>
      <c r="I203" s="15"/>
      <c r="J203" s="15"/>
      <c r="K203" s="15"/>
      <c r="L203" s="15"/>
      <c r="M203" s="14"/>
      <c r="N203" s="14"/>
      <c r="O203" s="14"/>
      <c r="P203" s="18"/>
      <c r="Q203" s="16"/>
      <c r="R203" s="3">
        <f>R204+R205</f>
        <v>175000000</v>
      </c>
      <c r="S203" s="13"/>
      <c r="T203" s="13"/>
      <c r="U203" s="13"/>
      <c r="V203" s="13"/>
    </row>
    <row r="204" spans="1:22" s="60" customFormat="1" x14ac:dyDescent="0.3">
      <c r="A204" s="71"/>
      <c r="B204" s="71"/>
      <c r="C204" s="61" t="s">
        <v>174</v>
      </c>
      <c r="D204" s="5"/>
      <c r="E204" s="10">
        <f>R204</f>
        <v>170000000</v>
      </c>
      <c r="F204" s="14"/>
      <c r="G204" s="14"/>
      <c r="H204" s="15"/>
      <c r="I204" s="15"/>
      <c r="J204" s="15"/>
      <c r="K204" s="15"/>
      <c r="L204" s="15"/>
      <c r="M204" s="14"/>
      <c r="N204" s="14"/>
      <c r="O204" s="14"/>
      <c r="P204" s="18" t="s">
        <v>10</v>
      </c>
      <c r="Q204" s="16"/>
      <c r="R204" s="3">
        <v>170000000</v>
      </c>
      <c r="S204" s="13"/>
      <c r="T204" s="13"/>
      <c r="U204" s="13"/>
      <c r="V204" s="13"/>
    </row>
    <row r="205" spans="1:22" s="60" customFormat="1" x14ac:dyDescent="0.3">
      <c r="A205" s="71"/>
      <c r="B205" s="71"/>
      <c r="C205" s="61" t="s">
        <v>175</v>
      </c>
      <c r="D205" s="5"/>
      <c r="E205" s="10">
        <f>R205</f>
        <v>5000000</v>
      </c>
      <c r="F205" s="14"/>
      <c r="G205" s="14"/>
      <c r="H205" s="15"/>
      <c r="I205" s="15"/>
      <c r="J205" s="15"/>
      <c r="K205" s="15"/>
      <c r="L205" s="15"/>
      <c r="M205" s="14"/>
      <c r="N205" s="14"/>
      <c r="O205" s="14"/>
      <c r="P205" s="18" t="s">
        <v>176</v>
      </c>
      <c r="Q205" s="16"/>
      <c r="R205" s="3">
        <v>5000000</v>
      </c>
      <c r="S205" s="13"/>
      <c r="T205" s="13"/>
      <c r="U205" s="13"/>
      <c r="V205" s="13"/>
    </row>
    <row r="206" spans="1:22" x14ac:dyDescent="0.3">
      <c r="A206" s="61" t="s">
        <v>147</v>
      </c>
      <c r="B206" s="61" t="s">
        <v>147</v>
      </c>
      <c r="C206" s="61" t="s">
        <v>147</v>
      </c>
      <c r="D206" s="5"/>
      <c r="E206" s="131">
        <v>680000000</v>
      </c>
      <c r="F206" s="25"/>
      <c r="G206" s="11"/>
      <c r="H206" s="12"/>
      <c r="I206" s="12"/>
      <c r="J206" s="12"/>
      <c r="K206" s="12"/>
      <c r="L206" s="12"/>
      <c r="M206" s="11"/>
      <c r="N206" s="11"/>
      <c r="O206" s="11"/>
      <c r="P206" s="11"/>
      <c r="Q206" s="11"/>
      <c r="R206" s="20"/>
      <c r="S206" s="13"/>
      <c r="T206" s="13"/>
      <c r="U206" s="13"/>
      <c r="V206" s="13"/>
    </row>
    <row r="207" spans="1:22" x14ac:dyDescent="0.3">
      <c r="A207" s="61"/>
      <c r="B207" s="61"/>
      <c r="C207" s="61"/>
      <c r="D207" s="5"/>
      <c r="E207" s="135"/>
      <c r="F207" s="26"/>
      <c r="G207" s="2"/>
      <c r="H207" s="53"/>
      <c r="I207" s="53"/>
      <c r="J207" s="53"/>
      <c r="K207" s="53"/>
      <c r="L207" s="53"/>
      <c r="M207" s="2"/>
      <c r="N207" s="2"/>
      <c r="O207" s="2"/>
      <c r="P207" s="2"/>
      <c r="Q207" s="2"/>
      <c r="R207" s="47"/>
      <c r="S207" s="13"/>
      <c r="T207" s="13"/>
      <c r="U207" s="13"/>
      <c r="V207" s="13"/>
    </row>
    <row r="208" spans="1:22" x14ac:dyDescent="0.3">
      <c r="A208" s="61"/>
      <c r="B208" s="61"/>
      <c r="C208" s="61"/>
      <c r="D208" s="5"/>
      <c r="E208" s="135"/>
      <c r="F208" s="26"/>
      <c r="G208" s="2"/>
      <c r="H208" s="53"/>
      <c r="I208" s="53"/>
      <c r="J208" s="53"/>
      <c r="K208" s="53"/>
      <c r="L208" s="53"/>
      <c r="M208" s="2"/>
      <c r="N208" s="2"/>
      <c r="O208" s="2"/>
      <c r="P208" s="2"/>
      <c r="Q208" s="2"/>
      <c r="R208" s="47"/>
      <c r="S208" s="13"/>
      <c r="T208" s="13"/>
      <c r="U208" s="13"/>
      <c r="V208" s="13"/>
    </row>
    <row r="209" spans="1:22" s="60" customFormat="1" x14ac:dyDescent="0.3">
      <c r="A209" s="61"/>
      <c r="B209" s="61"/>
      <c r="C209" s="61"/>
      <c r="D209" s="5"/>
      <c r="E209" s="135"/>
      <c r="F209" s="2"/>
      <c r="G209" s="2"/>
      <c r="H209" s="53"/>
      <c r="I209" s="53"/>
      <c r="J209" s="53"/>
      <c r="K209" s="53"/>
      <c r="L209" s="53"/>
      <c r="M209" s="49"/>
      <c r="N209" s="51"/>
      <c r="O209" s="49"/>
      <c r="P209" s="35"/>
      <c r="Q209" s="49"/>
      <c r="R209" s="47"/>
      <c r="S209" s="13"/>
      <c r="T209" s="13"/>
      <c r="U209" s="13"/>
      <c r="V209" s="13"/>
    </row>
    <row r="210" spans="1:22" x14ac:dyDescent="0.3">
      <c r="A210" s="61"/>
      <c r="B210" s="61"/>
      <c r="C210" s="61"/>
      <c r="D210" s="5"/>
      <c r="E210" s="135"/>
      <c r="F210" s="26"/>
      <c r="G210" s="2"/>
      <c r="H210" s="53"/>
      <c r="I210" s="53"/>
      <c r="J210" s="53"/>
      <c r="K210" s="53"/>
      <c r="L210" s="53"/>
      <c r="M210" s="2"/>
      <c r="N210" s="2"/>
      <c r="O210" s="2"/>
      <c r="P210" s="2"/>
      <c r="Q210" s="2"/>
      <c r="R210" s="47"/>
      <c r="S210" s="13"/>
      <c r="T210" s="13"/>
      <c r="U210" s="13"/>
      <c r="V210" s="13"/>
    </row>
    <row r="211" spans="1:22" x14ac:dyDescent="0.3">
      <c r="A211" s="61"/>
      <c r="B211" s="61"/>
      <c r="C211" s="61"/>
      <c r="D211" s="5"/>
      <c r="E211" s="132"/>
      <c r="F211" s="27"/>
      <c r="G211" s="14"/>
      <c r="H211" s="15"/>
      <c r="I211" s="15"/>
      <c r="J211" s="15"/>
      <c r="K211" s="15"/>
      <c r="L211" s="15"/>
      <c r="M211" s="14"/>
      <c r="N211" s="14"/>
      <c r="O211" s="14"/>
      <c r="P211" s="91" t="s">
        <v>219</v>
      </c>
      <c r="Q211" s="14"/>
      <c r="R211" s="3">
        <v>680000000</v>
      </c>
      <c r="S211" s="13"/>
      <c r="T211" s="13"/>
      <c r="U211" s="13"/>
      <c r="V211" s="13"/>
    </row>
    <row r="212" spans="1:22" x14ac:dyDescent="0.3">
      <c r="S212" s="13"/>
      <c r="T212" s="13"/>
      <c r="U212" s="13"/>
      <c r="V212" s="13"/>
    </row>
    <row r="213" spans="1:22" x14ac:dyDescent="0.3">
      <c r="S213" s="13"/>
      <c r="T213" s="13"/>
      <c r="U213" s="13"/>
      <c r="V213" s="13"/>
    </row>
  </sheetData>
  <mergeCells count="82">
    <mergeCell ref="E96:E98"/>
    <mergeCell ref="E7:E11"/>
    <mergeCell ref="D96:D98"/>
    <mergeCell ref="C20:C27"/>
    <mergeCell ref="C58:C75"/>
    <mergeCell ref="C55:C57"/>
    <mergeCell ref="C37:C53"/>
    <mergeCell ref="C35:C36"/>
    <mergeCell ref="C29:C34"/>
    <mergeCell ref="D29:D34"/>
    <mergeCell ref="D35:D36"/>
    <mergeCell ref="D37:D53"/>
    <mergeCell ref="D55:D57"/>
    <mergeCell ref="C12:C14"/>
    <mergeCell ref="N16:P16"/>
    <mergeCell ref="N17:P17"/>
    <mergeCell ref="N15:P15"/>
    <mergeCell ref="E55:E57"/>
    <mergeCell ref="C170:C175"/>
    <mergeCell ref="H26:P26"/>
    <mergeCell ref="N18:P18"/>
    <mergeCell ref="F155:N155"/>
    <mergeCell ref="C145:C154"/>
    <mergeCell ref="C104:C105"/>
    <mergeCell ref="C106:C109"/>
    <mergeCell ref="E147:E148"/>
    <mergeCell ref="E110:E116"/>
    <mergeCell ref="E145:E146"/>
    <mergeCell ref="E153:E154"/>
    <mergeCell ref="E142:E143"/>
    <mergeCell ref="A4:D4"/>
    <mergeCell ref="A6:A101"/>
    <mergeCell ref="B29:B53"/>
    <mergeCell ref="B55:B101"/>
    <mergeCell ref="C7:C11"/>
    <mergeCell ref="D7:D11"/>
    <mergeCell ref="D15:D19"/>
    <mergeCell ref="D20:D27"/>
    <mergeCell ref="C15:C19"/>
    <mergeCell ref="D76:D78"/>
    <mergeCell ref="D79:D95"/>
    <mergeCell ref="C99:C101"/>
    <mergeCell ref="C96:C98"/>
    <mergeCell ref="C79:C95"/>
    <mergeCell ref="B7:B27"/>
    <mergeCell ref="E206:E211"/>
    <mergeCell ref="D12:D14"/>
    <mergeCell ref="E12:E14"/>
    <mergeCell ref="C76:C78"/>
    <mergeCell ref="D99:D101"/>
    <mergeCell ref="E58:E75"/>
    <mergeCell ref="D188:D191"/>
    <mergeCell ref="D192:D200"/>
    <mergeCell ref="E37:E53"/>
    <mergeCell ref="E76:E78"/>
    <mergeCell ref="E79:E95"/>
    <mergeCell ref="E15:E19"/>
    <mergeCell ref="E20:E27"/>
    <mergeCell ref="E29:E34"/>
    <mergeCell ref="E35:E36"/>
    <mergeCell ref="C192:C200"/>
    <mergeCell ref="A103:A116"/>
    <mergeCell ref="B104:B116"/>
    <mergeCell ref="E99:E101"/>
    <mergeCell ref="D58:D75"/>
    <mergeCell ref="A188:A191"/>
    <mergeCell ref="B188:B191"/>
    <mergeCell ref="E161:E163"/>
    <mergeCell ref="D106:D109"/>
    <mergeCell ref="E151:E152"/>
    <mergeCell ref="E140:E141"/>
    <mergeCell ref="E104:E105"/>
    <mergeCell ref="D104:D105"/>
    <mergeCell ref="C110:C116"/>
    <mergeCell ref="E149:E150"/>
    <mergeCell ref="E106:E109"/>
    <mergeCell ref="D110:D116"/>
    <mergeCell ref="A192:A200"/>
    <mergeCell ref="B192:B200"/>
    <mergeCell ref="C188:C191"/>
    <mergeCell ref="E192:E200"/>
    <mergeCell ref="E188:E191"/>
  </mergeCells>
  <phoneticPr fontId="2" type="noConversion"/>
  <pageMargins left="0.86614173228346458" right="0.19685039370078741" top="0.27559055118110237" bottom="0.27559055118110237" header="0.15748031496062992" footer="0.19685039370078741"/>
  <pageSetup paperSize="9" scale="63" fitToHeight="1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2015 예산서</vt:lpstr>
      <vt:lpstr>세입</vt:lpstr>
      <vt:lpstr>세출</vt:lpstr>
      <vt:lpstr>'2015 예산서'!Print_Area</vt:lpstr>
      <vt:lpstr>세출!Print_Area</vt:lpstr>
      <vt:lpstr>세출!Print_Titles</vt:lpstr>
    </vt:vector>
  </TitlesOfParts>
  <Company>사무국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강현애</cp:lastModifiedBy>
  <cp:lastPrinted>2016-01-13T01:48:43Z</cp:lastPrinted>
  <dcterms:created xsi:type="dcterms:W3CDTF">2011-01-18T06:46:21Z</dcterms:created>
  <dcterms:modified xsi:type="dcterms:W3CDTF">2016-01-13T01:52:39Z</dcterms:modified>
</cp:coreProperties>
</file>